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Administrator\Desktop\"/>
    </mc:Choice>
  </mc:AlternateContent>
  <workbookProtection workbookAlgorithmName="SHA-512" workbookHashValue="FlMIQdReiJ500LCGwKNSA93jkQEJxRPFmdlHnnDNvPaDBmbX4gnNE3BiyP4UrtQ7R8qXPxi9a3gJ/j3hmQgCBA==" workbookSaltValue="bROwyvjYhvLuR0iWuWCAEQ==" workbookSpinCount="100000" lockStructure="1"/>
  <bookViews>
    <workbookView xWindow="0" yWindow="46512" windowWidth="21012" windowHeight="8616" tabRatio="828"/>
  </bookViews>
  <sheets>
    <sheet name="応募用紙" sheetId="111" r:id="rId1"/>
    <sheet name="評価項目" sheetId="112" r:id="rId2"/>
    <sheet name="別紙1" sheetId="1" r:id="rId3"/>
    <sheet name="別紙2" sheetId="113" r:id="rId4"/>
    <sheet name="別紙3" sheetId="114" r:id="rId5"/>
    <sheet name="別紙４" sheetId="19" r:id="rId6"/>
    <sheet name="常勤申請調査" sheetId="110" r:id="rId7"/>
    <sheet name="別紙5" sheetId="115" r:id="rId8"/>
    <sheet name="Sheet2" sheetId="85" state="hidden" r:id="rId9"/>
    <sheet name="マスタ" sheetId="39" state="hidden" r:id="rId10"/>
    <sheet name="マスタ (常勤考慮)" sheetId="82" state="hidden" r:id="rId11"/>
    <sheet name="マスタ（常勤以外対象分）" sheetId="83" state="hidden" r:id="rId12"/>
    <sheet name="児童クラブリスト等" sheetId="52" state="hidden" r:id="rId13"/>
    <sheet name="こども政策課用（削除編集しないでください）" sheetId="53" state="hidden" r:id="rId14"/>
    <sheet name="こども政策課用（削除編集しないでください）②" sheetId="74" state="hidden" r:id="rId15"/>
    <sheet name="統計資料_月ごと利用人数・月ごと開所日数" sheetId="77" state="hidden" r:id="rId16"/>
    <sheet name="統計資料_小学校毎児童数" sheetId="44" state="hidden" r:id="rId17"/>
    <sheet name="統計資料_月毎の児童数" sheetId="40" state="hidden" r:id="rId18"/>
    <sheet name="統計資料_ひとり親想定児童数" sheetId="47" state="hidden" r:id="rId19"/>
    <sheet name="統計資料_補助金算定用児童数" sheetId="43" state="hidden" r:id="rId20"/>
    <sheet name="統計資料_継続利用児童数" sheetId="51" state="hidden" r:id="rId21"/>
    <sheet name="統計資料_月毎の障がい児数" sheetId="48" state="hidden" r:id="rId22"/>
    <sheet name="統計資料_保育料等" sheetId="79" state="hidden" r:id="rId23"/>
  </sheets>
  <externalReferences>
    <externalReference r:id="rId24"/>
  </externalReferences>
  <definedNames>
    <definedName name="aaaa" localSheetId="10">#REF!</definedName>
    <definedName name="aaaa" localSheetId="0">#REF!</definedName>
    <definedName name="aaaa" localSheetId="6">#REF!</definedName>
    <definedName name="aaaa" localSheetId="18">#REF!</definedName>
    <definedName name="aaaa" localSheetId="20">#REF!</definedName>
    <definedName name="aaaa" localSheetId="21">#REF!</definedName>
    <definedName name="aaaa" localSheetId="16">#REF!</definedName>
    <definedName name="aaaa" localSheetId="19">#REF!</definedName>
    <definedName name="aaaa" localSheetId="1">#REF!</definedName>
    <definedName name="aaaa" localSheetId="3">#REF!</definedName>
    <definedName name="aaaa" localSheetId="4">#REF!</definedName>
    <definedName name="aaaa" localSheetId="7">#REF!</definedName>
    <definedName name="aaaa">#REF!</definedName>
    <definedName name="bbbb" localSheetId="10">#REF!</definedName>
    <definedName name="bbbb" localSheetId="0">#REF!</definedName>
    <definedName name="bbbb" localSheetId="6">#REF!</definedName>
    <definedName name="bbbb" localSheetId="18">#REF!</definedName>
    <definedName name="bbbb" localSheetId="20">#REF!</definedName>
    <definedName name="bbbb" localSheetId="21">#REF!</definedName>
    <definedName name="bbbb" localSheetId="16">#REF!</definedName>
    <definedName name="bbbb" localSheetId="19">#REF!</definedName>
    <definedName name="bbbb" localSheetId="1">#REF!</definedName>
    <definedName name="bbbb" localSheetId="3">#REF!</definedName>
    <definedName name="bbbb" localSheetId="4">#REF!</definedName>
    <definedName name="bbbb" localSheetId="7">#REF!</definedName>
    <definedName name="bbbb">#REF!</definedName>
    <definedName name="H19_予算要求表財源入り_Q" localSheetId="10">#REF!</definedName>
    <definedName name="H19_予算要求表財源入り_Q" localSheetId="0">#REF!</definedName>
    <definedName name="H19_予算要求表財源入り_Q" localSheetId="6">#REF!</definedName>
    <definedName name="H19_予算要求表財源入り_Q" localSheetId="18">#REF!</definedName>
    <definedName name="H19_予算要求表財源入り_Q" localSheetId="20">#REF!</definedName>
    <definedName name="H19_予算要求表財源入り_Q" localSheetId="21">#REF!</definedName>
    <definedName name="H19_予算要求表財源入り_Q" localSheetId="16">#REF!</definedName>
    <definedName name="H19_予算要求表財源入り_Q" localSheetId="19">#REF!</definedName>
    <definedName name="H19_予算要求表財源入り_Q" localSheetId="1">#REF!</definedName>
    <definedName name="H19_予算要求表財源入り_Q" localSheetId="3">#REF!</definedName>
    <definedName name="H19_予算要求表財源入り_Q" localSheetId="4">#REF!</definedName>
    <definedName name="H19_予算要求表財源入り_Q" localSheetId="7">#REF!</definedName>
    <definedName name="H19_予算要求表財源入り_Q">#REF!</definedName>
    <definedName name="_xlnm.Print_Area" localSheetId="0">応募用紙!$A$1:$I$19</definedName>
    <definedName name="_xlnm.Print_Area" localSheetId="1">評価項目!$A$1:$I$43</definedName>
    <definedName name="_xlnm.Print_Area" localSheetId="2">別紙1!$A$2:$AA$188</definedName>
    <definedName name="_xlnm.Print_Area" localSheetId="5">別紙４!$A$1:$O$73</definedName>
    <definedName name="_xlnm.Print_Area" localSheetId="7">別紙5!$A$1:$F$114</definedName>
    <definedName name="_xlnm.Print_Titles" localSheetId="4">別紙3!$B:$H,別紙3!$1:$4</definedName>
    <definedName name="ss" localSheetId="10">#REF!</definedName>
    <definedName name="ss" localSheetId="0">#REF!</definedName>
    <definedName name="ss" localSheetId="6">#REF!</definedName>
    <definedName name="ss" localSheetId="18">#REF!</definedName>
    <definedName name="ss" localSheetId="20">#REF!</definedName>
    <definedName name="ss" localSheetId="21">#REF!</definedName>
    <definedName name="ss" localSheetId="16">#REF!</definedName>
    <definedName name="ss" localSheetId="19">#REF!</definedName>
    <definedName name="ss" localSheetId="1">#REF!</definedName>
    <definedName name="ss" localSheetId="3">#REF!</definedName>
    <definedName name="ss" localSheetId="4">#REF!</definedName>
    <definedName name="ss" localSheetId="7">#REF!</definedName>
    <definedName name="ss">#REF!</definedName>
    <definedName name="保育所別民改費担当者一覧" localSheetId="10">#REF!</definedName>
    <definedName name="保育所別民改費担当者一覧" localSheetId="0">#REF!</definedName>
    <definedName name="保育所別民改費担当者一覧" localSheetId="6">#REF!</definedName>
    <definedName name="保育所別民改費担当者一覧" localSheetId="18">#REF!</definedName>
    <definedName name="保育所別民改費担当者一覧" localSheetId="20">#REF!</definedName>
    <definedName name="保育所別民改費担当者一覧" localSheetId="21">#REF!</definedName>
    <definedName name="保育所別民改費担当者一覧" localSheetId="16">#REF!</definedName>
    <definedName name="保育所別民改費担当者一覧" localSheetId="19">#REF!</definedName>
    <definedName name="保育所別民改費担当者一覧" localSheetId="1">#REF!</definedName>
    <definedName name="保育所別民改費担当者一覧" localSheetId="3">#REF!</definedName>
    <definedName name="保育所別民改費担当者一覧" localSheetId="4">#REF!</definedName>
    <definedName name="保育所別民改費担当者一覧" localSheetId="7">#REF!</definedName>
    <definedName name="保育所別民改費担当者一覧">#REF!</definedName>
  </definedNames>
  <calcPr calcId="162913"/>
</workbook>
</file>

<file path=xl/calcChain.xml><?xml version="1.0" encoding="utf-8"?>
<calcChain xmlns="http://schemas.openxmlformats.org/spreadsheetml/2006/main">
  <c r="H17" i="1" l="1"/>
  <c r="H19" i="1"/>
  <c r="H21" i="1"/>
  <c r="H23" i="1"/>
  <c r="H25" i="1"/>
  <c r="H27" i="1"/>
  <c r="A74" i="114" l="1"/>
  <c r="A73" i="114"/>
  <c r="A72" i="114"/>
  <c r="A71" i="114"/>
  <c r="A70" i="114"/>
  <c r="A69" i="114"/>
  <c r="A68" i="114"/>
  <c r="A67" i="114"/>
  <c r="A66" i="114"/>
  <c r="A65" i="114"/>
  <c r="A64" i="114"/>
  <c r="A63" i="114"/>
  <c r="A62" i="114"/>
  <c r="A61" i="114"/>
  <c r="A60" i="114"/>
  <c r="A59" i="114"/>
  <c r="A58" i="114"/>
  <c r="A57" i="114"/>
  <c r="A56" i="114"/>
  <c r="A55" i="114"/>
  <c r="A54" i="114"/>
  <c r="A53" i="114"/>
  <c r="A52" i="114"/>
  <c r="A51" i="114"/>
  <c r="A50" i="114"/>
  <c r="A49" i="114"/>
  <c r="A48" i="114"/>
  <c r="A47" i="114"/>
  <c r="A46" i="114"/>
  <c r="A45" i="114"/>
  <c r="A44" i="114"/>
  <c r="A43" i="114"/>
  <c r="A42" i="114"/>
  <c r="A41" i="114"/>
  <c r="A40" i="114"/>
  <c r="A39" i="114"/>
  <c r="A38" i="114"/>
  <c r="A37" i="114"/>
  <c r="A36" i="114"/>
  <c r="A35" i="114"/>
  <c r="A34" i="114"/>
  <c r="A33" i="114"/>
  <c r="A32" i="114"/>
  <c r="A31" i="114"/>
  <c r="A30" i="114"/>
  <c r="A29" i="114"/>
  <c r="A28" i="114"/>
  <c r="A27" i="114"/>
  <c r="A26" i="114"/>
  <c r="A25" i="114"/>
  <c r="A24" i="114"/>
  <c r="A23" i="114"/>
  <c r="A22" i="114"/>
  <c r="A21" i="114"/>
  <c r="A20" i="114"/>
  <c r="A19" i="114"/>
  <c r="A18" i="114"/>
  <c r="A17" i="114"/>
  <c r="A16" i="114"/>
  <c r="A15" i="114"/>
  <c r="A14" i="114"/>
  <c r="A13" i="114"/>
  <c r="A12" i="114"/>
  <c r="A11" i="114"/>
  <c r="A10" i="114"/>
  <c r="A9" i="114"/>
  <c r="A8" i="114"/>
  <c r="A7" i="114"/>
  <c r="A6" i="114"/>
  <c r="A5" i="114"/>
  <c r="F43" i="1" l="1"/>
  <c r="AC43" i="1"/>
  <c r="AD43" i="1"/>
  <c r="AE43" i="1" s="1"/>
  <c r="AF43" i="1"/>
  <c r="L40" i="1" s="1"/>
  <c r="H22" i="19" s="1"/>
  <c r="F27" i="19"/>
  <c r="F26" i="19"/>
  <c r="F25" i="19"/>
  <c r="F24" i="19"/>
  <c r="F23" i="19"/>
  <c r="F22" i="19"/>
  <c r="F21" i="19"/>
  <c r="E20" i="19"/>
  <c r="H2" i="82" l="1"/>
  <c r="D44" i="19" l="1"/>
  <c r="D30" i="19" l="1"/>
  <c r="D19" i="19"/>
  <c r="E19" i="19"/>
  <c r="D31" i="19" l="1"/>
  <c r="C4" i="51" l="1"/>
  <c r="C3" i="48"/>
  <c r="C3" i="51"/>
  <c r="C3" i="43"/>
  <c r="H4" i="51"/>
  <c r="H5" i="51"/>
  <c r="H6" i="51"/>
  <c r="H7" i="51"/>
  <c r="H8" i="51"/>
  <c r="H9" i="51"/>
  <c r="H10" i="51"/>
  <c r="H11" i="51"/>
  <c r="H12" i="51"/>
  <c r="H13" i="51"/>
  <c r="H14" i="51"/>
  <c r="G4" i="51"/>
  <c r="G5" i="51"/>
  <c r="G6" i="51"/>
  <c r="G7" i="51"/>
  <c r="G8" i="51"/>
  <c r="G9" i="51"/>
  <c r="G10" i="51"/>
  <c r="G11" i="51"/>
  <c r="G12" i="51"/>
  <c r="G13" i="51"/>
  <c r="G14" i="51"/>
  <c r="F4" i="51"/>
  <c r="F5" i="51"/>
  <c r="F6" i="51"/>
  <c r="F7" i="51"/>
  <c r="F8" i="51"/>
  <c r="F9" i="51"/>
  <c r="F10" i="51"/>
  <c r="F11" i="51"/>
  <c r="F12" i="51"/>
  <c r="F13" i="51"/>
  <c r="F14" i="51"/>
  <c r="E4" i="51"/>
  <c r="E5" i="51"/>
  <c r="E6" i="51"/>
  <c r="E7" i="51"/>
  <c r="E8" i="51"/>
  <c r="E9" i="51"/>
  <c r="E10" i="51"/>
  <c r="E11" i="51"/>
  <c r="E12" i="51"/>
  <c r="E13" i="51"/>
  <c r="E14" i="51"/>
  <c r="D4" i="51"/>
  <c r="D5" i="51"/>
  <c r="D6" i="51"/>
  <c r="D7" i="51"/>
  <c r="D8" i="51"/>
  <c r="D9" i="51"/>
  <c r="D10" i="51"/>
  <c r="D11" i="51"/>
  <c r="D12" i="51"/>
  <c r="D13" i="51"/>
  <c r="D14" i="51"/>
  <c r="D3" i="51"/>
  <c r="E3" i="51"/>
  <c r="F3" i="51"/>
  <c r="G3" i="51"/>
  <c r="H3" i="51"/>
  <c r="C5" i="51"/>
  <c r="C6" i="51"/>
  <c r="C7" i="51"/>
  <c r="C8" i="51"/>
  <c r="C9" i="51"/>
  <c r="C10" i="51"/>
  <c r="C11" i="51"/>
  <c r="C12" i="51"/>
  <c r="C13" i="51"/>
  <c r="C14" i="51"/>
  <c r="D14" i="43" l="1"/>
  <c r="D13" i="43"/>
  <c r="D12" i="43"/>
  <c r="D11" i="43"/>
  <c r="D10" i="43"/>
  <c r="D9" i="43"/>
  <c r="D8" i="43"/>
  <c r="D7" i="43"/>
  <c r="D6" i="43"/>
  <c r="D5" i="43"/>
  <c r="D4" i="43"/>
  <c r="D3" i="43"/>
  <c r="C14" i="43"/>
  <c r="C13" i="43"/>
  <c r="C12" i="43"/>
  <c r="C11" i="43"/>
  <c r="C10" i="43"/>
  <c r="C9" i="43"/>
  <c r="C8" i="43"/>
  <c r="C7" i="43"/>
  <c r="C6" i="43"/>
  <c r="C5" i="43"/>
  <c r="C4" i="43"/>
  <c r="C3" i="40" l="1"/>
  <c r="E2" i="74" l="1"/>
  <c r="C2" i="74"/>
  <c r="F2" i="74" l="1"/>
  <c r="B2" i="53"/>
  <c r="N70" i="19" l="1"/>
  <c r="M70" i="19"/>
  <c r="E70" i="19"/>
  <c r="D70" i="19"/>
  <c r="N50" i="19"/>
  <c r="N73" i="19" s="1"/>
  <c r="M50" i="19"/>
  <c r="M73" i="19" s="1"/>
  <c r="E50" i="19"/>
  <c r="D50" i="19"/>
  <c r="D73" i="19" s="1"/>
  <c r="E44" i="19"/>
  <c r="N30" i="19"/>
  <c r="M30" i="19"/>
  <c r="N19" i="19"/>
  <c r="M19" i="19"/>
  <c r="M31" i="19" l="1"/>
  <c r="E73" i="19"/>
  <c r="N31" i="19"/>
  <c r="D31" i="85"/>
  <c r="D30" i="85"/>
  <c r="D29" i="85"/>
  <c r="D28" i="85"/>
  <c r="C28" i="85"/>
  <c r="D27" i="85"/>
  <c r="C31" i="85"/>
  <c r="C30" i="85"/>
  <c r="C29" i="85"/>
  <c r="C27" i="85"/>
  <c r="D26" i="85"/>
  <c r="D25" i="85"/>
  <c r="D24" i="85"/>
  <c r="D23" i="85"/>
  <c r="C26" i="85"/>
  <c r="C25" i="85"/>
  <c r="C24" i="85"/>
  <c r="C23" i="85"/>
  <c r="D22" i="85"/>
  <c r="C22" i="85"/>
  <c r="D21" i="85"/>
  <c r="D20" i="85"/>
  <c r="D19" i="85"/>
  <c r="D18" i="85"/>
  <c r="D17" i="85"/>
  <c r="C21" i="85"/>
  <c r="C20" i="85"/>
  <c r="C19" i="85"/>
  <c r="C18" i="85"/>
  <c r="C17" i="85"/>
  <c r="D16" i="85"/>
  <c r="D15" i="85"/>
  <c r="D14" i="85"/>
  <c r="D13" i="85"/>
  <c r="C16" i="85"/>
  <c r="C15" i="85"/>
  <c r="C14" i="85"/>
  <c r="C13" i="85"/>
  <c r="D12" i="85"/>
  <c r="C12" i="85"/>
  <c r="D11" i="85"/>
  <c r="D10" i="85"/>
  <c r="D9" i="85"/>
  <c r="D8" i="85"/>
  <c r="D7" i="85"/>
  <c r="C11" i="85"/>
  <c r="C10" i="85"/>
  <c r="C9" i="85"/>
  <c r="C8" i="85"/>
  <c r="C7" i="85"/>
  <c r="D6" i="85"/>
  <c r="D5" i="85"/>
  <c r="D4" i="85"/>
  <c r="D3" i="85"/>
  <c r="C6" i="85"/>
  <c r="C5" i="85"/>
  <c r="C4" i="85"/>
  <c r="C3" i="85"/>
  <c r="B3" i="85"/>
  <c r="B31" i="85"/>
  <c r="B30" i="85"/>
  <c r="B29" i="85"/>
  <c r="B28" i="85"/>
  <c r="B27" i="85"/>
  <c r="B26" i="85"/>
  <c r="B25" i="85"/>
  <c r="B24" i="85"/>
  <c r="B23" i="85"/>
  <c r="B22" i="85"/>
  <c r="B21" i="85"/>
  <c r="B20" i="85"/>
  <c r="B19" i="85"/>
  <c r="B18" i="85"/>
  <c r="B17" i="85"/>
  <c r="B16" i="85"/>
  <c r="B15" i="85"/>
  <c r="B14" i="85"/>
  <c r="B13" i="85"/>
  <c r="B12" i="85"/>
  <c r="B11" i="85"/>
  <c r="B10" i="85"/>
  <c r="B9" i="85"/>
  <c r="B8" i="85"/>
  <c r="B7" i="85"/>
  <c r="B6" i="85"/>
  <c r="B5" i="85"/>
  <c r="B4" i="85"/>
  <c r="D2" i="85"/>
  <c r="C2" i="85"/>
  <c r="B2" i="85"/>
  <c r="E2" i="85" l="1"/>
  <c r="F31" i="85" l="1"/>
  <c r="F30" i="85"/>
  <c r="F29" i="85"/>
  <c r="F28" i="85"/>
  <c r="E31" i="85"/>
  <c r="E30" i="85"/>
  <c r="E29" i="85"/>
  <c r="E28" i="85"/>
  <c r="F27" i="85"/>
  <c r="E27" i="85"/>
  <c r="F26" i="85"/>
  <c r="E26" i="85"/>
  <c r="F25" i="85"/>
  <c r="E25" i="85"/>
  <c r="F24" i="85"/>
  <c r="E24" i="85"/>
  <c r="F23" i="85"/>
  <c r="E23" i="85"/>
  <c r="F22" i="85"/>
  <c r="E22" i="85"/>
  <c r="F21" i="85"/>
  <c r="E21" i="85"/>
  <c r="F20" i="85"/>
  <c r="E20" i="85"/>
  <c r="F19" i="85"/>
  <c r="E19" i="85"/>
  <c r="F18" i="85"/>
  <c r="E18" i="85"/>
  <c r="F17" i="85"/>
  <c r="E17" i="85"/>
  <c r="F16" i="85"/>
  <c r="E16" i="85"/>
  <c r="F15" i="85"/>
  <c r="E15" i="85"/>
  <c r="F14" i="85"/>
  <c r="E14" i="85"/>
  <c r="F13" i="85"/>
  <c r="E13" i="85"/>
  <c r="F12" i="85"/>
  <c r="E12" i="85"/>
  <c r="F11" i="85"/>
  <c r="E11" i="85"/>
  <c r="F10" i="85"/>
  <c r="E10" i="85"/>
  <c r="F9" i="85"/>
  <c r="E9" i="85"/>
  <c r="F8" i="85"/>
  <c r="E8" i="85"/>
  <c r="E7" i="85"/>
  <c r="F7" i="85"/>
  <c r="F6" i="85"/>
  <c r="E6" i="85"/>
  <c r="F5" i="85"/>
  <c r="E5" i="85"/>
  <c r="F4" i="85"/>
  <c r="E4" i="85"/>
  <c r="F3" i="85"/>
  <c r="E3" i="85"/>
  <c r="F2" i="85" l="1"/>
  <c r="K13" i="1" l="1"/>
  <c r="E126" i="83" l="1"/>
  <c r="E125" i="83"/>
  <c r="E124" i="83"/>
  <c r="E123" i="83"/>
  <c r="E122" i="83"/>
  <c r="E121" i="83"/>
  <c r="E120" i="83"/>
  <c r="E119" i="83"/>
  <c r="E118" i="83"/>
  <c r="E117" i="83"/>
  <c r="E116" i="83"/>
  <c r="E115" i="83"/>
  <c r="E114" i="83"/>
  <c r="E113" i="83"/>
  <c r="E112" i="83"/>
  <c r="E111" i="83"/>
  <c r="E110" i="83"/>
  <c r="E109" i="83"/>
  <c r="E108" i="83"/>
  <c r="E107" i="83"/>
  <c r="E106" i="83"/>
  <c r="E105" i="83"/>
  <c r="E104" i="83"/>
  <c r="E103" i="83"/>
  <c r="E102" i="83"/>
  <c r="E101" i="83"/>
  <c r="E100" i="83"/>
  <c r="E99" i="83"/>
  <c r="E98" i="83"/>
  <c r="E97" i="83"/>
  <c r="E96" i="83"/>
  <c r="E95" i="83"/>
  <c r="E94" i="83"/>
  <c r="E93" i="83"/>
  <c r="E92" i="83"/>
  <c r="E91" i="83"/>
  <c r="E90" i="83"/>
  <c r="E89" i="83"/>
  <c r="E88" i="83"/>
  <c r="E87" i="83"/>
  <c r="E86" i="83"/>
  <c r="E85" i="83"/>
  <c r="E84" i="83"/>
  <c r="E83" i="83"/>
  <c r="E82" i="83"/>
  <c r="E81" i="83"/>
  <c r="E80" i="83"/>
  <c r="E79" i="83"/>
  <c r="E78" i="83"/>
  <c r="E77" i="83"/>
  <c r="E76" i="83"/>
  <c r="E75" i="83"/>
  <c r="E74" i="83"/>
  <c r="E73" i="83"/>
  <c r="E72" i="83"/>
  <c r="E71" i="83"/>
  <c r="E70" i="83"/>
  <c r="E69" i="83"/>
  <c r="E68" i="83"/>
  <c r="E67" i="83"/>
  <c r="E66" i="83"/>
  <c r="E65" i="83"/>
  <c r="E64" i="83"/>
  <c r="E63" i="83"/>
  <c r="E62" i="83"/>
  <c r="E61" i="83"/>
  <c r="E60" i="83"/>
  <c r="E59" i="83"/>
  <c r="E58" i="83"/>
  <c r="E57" i="83"/>
  <c r="E56" i="83"/>
  <c r="G2" i="83"/>
  <c r="E126" i="82"/>
  <c r="E125" i="82"/>
  <c r="E124" i="82"/>
  <c r="E123" i="82"/>
  <c r="E122" i="82"/>
  <c r="E121" i="82"/>
  <c r="E120" i="82"/>
  <c r="E119" i="82"/>
  <c r="E118" i="82"/>
  <c r="E117" i="82"/>
  <c r="E116" i="82"/>
  <c r="E115" i="82"/>
  <c r="E114" i="82"/>
  <c r="E113" i="82"/>
  <c r="E112" i="82"/>
  <c r="E111" i="82"/>
  <c r="E110" i="82"/>
  <c r="E109" i="82"/>
  <c r="E108" i="82"/>
  <c r="E107" i="82"/>
  <c r="E106" i="82"/>
  <c r="E105" i="82"/>
  <c r="E104" i="82"/>
  <c r="E103" i="82"/>
  <c r="E102" i="82"/>
  <c r="E101" i="82"/>
  <c r="E100" i="82"/>
  <c r="E99" i="82"/>
  <c r="E98" i="82"/>
  <c r="E97" i="82"/>
  <c r="E96" i="82"/>
  <c r="E95" i="82"/>
  <c r="E94" i="82"/>
  <c r="E93" i="82"/>
  <c r="E92" i="82"/>
  <c r="E91" i="82"/>
  <c r="E90" i="82"/>
  <c r="E89" i="82"/>
  <c r="E88" i="82"/>
  <c r="E87" i="82"/>
  <c r="E86" i="82"/>
  <c r="E85" i="82"/>
  <c r="E84" i="82"/>
  <c r="E83" i="82"/>
  <c r="E82" i="82"/>
  <c r="E81" i="82"/>
  <c r="E80" i="82"/>
  <c r="E79" i="82"/>
  <c r="E78" i="82"/>
  <c r="E77" i="82"/>
  <c r="E76" i="82"/>
  <c r="E75" i="82"/>
  <c r="E74" i="82"/>
  <c r="E73" i="82"/>
  <c r="E72" i="82"/>
  <c r="E71" i="82"/>
  <c r="E70" i="82"/>
  <c r="E69" i="82"/>
  <c r="E68" i="82"/>
  <c r="E67" i="82"/>
  <c r="E66" i="82"/>
  <c r="E65" i="82"/>
  <c r="E64" i="82"/>
  <c r="E63" i="82"/>
  <c r="E62" i="82"/>
  <c r="E61" i="82"/>
  <c r="E60" i="82"/>
  <c r="E59" i="82"/>
  <c r="E58" i="82"/>
  <c r="E57" i="82"/>
  <c r="E56" i="82"/>
  <c r="U4" i="1" l="1"/>
  <c r="AD2" i="79" l="1"/>
  <c r="AC2" i="79"/>
  <c r="AB2" i="79"/>
  <c r="AA2" i="79"/>
  <c r="Z2" i="79"/>
  <c r="Y2" i="79"/>
  <c r="O2" i="79"/>
  <c r="N2" i="79"/>
  <c r="M2" i="79"/>
  <c r="L2" i="79"/>
  <c r="K2" i="79"/>
  <c r="J2" i="79"/>
  <c r="C2" i="79" l="1"/>
  <c r="Q2" i="79"/>
  <c r="D2" i="79" l="1"/>
  <c r="R2" i="79"/>
  <c r="T2" i="79"/>
  <c r="F2" i="79"/>
  <c r="E2" i="79"/>
  <c r="S2" i="79"/>
  <c r="U2" i="79"/>
  <c r="G2" i="79"/>
  <c r="V2" i="79"/>
  <c r="H2" i="79"/>
  <c r="B3" i="77" l="1"/>
  <c r="C3" i="77"/>
  <c r="D3" i="77"/>
  <c r="E3" i="77"/>
  <c r="F3" i="77"/>
  <c r="G3" i="77"/>
  <c r="H3" i="77"/>
  <c r="I3" i="77"/>
  <c r="J3" i="77"/>
  <c r="K3" i="77"/>
  <c r="L3" i="77"/>
  <c r="M3" i="77"/>
  <c r="O3" i="77"/>
  <c r="P3" i="77"/>
  <c r="Q3" i="77"/>
  <c r="R3" i="77"/>
  <c r="S3" i="77"/>
  <c r="T3" i="77"/>
  <c r="U3" i="77"/>
  <c r="V3" i="77"/>
  <c r="W3" i="77"/>
  <c r="X3" i="77"/>
  <c r="Y3" i="77"/>
  <c r="Z3" i="77"/>
  <c r="N3" i="77" l="1"/>
  <c r="AA3" i="77"/>
  <c r="A3" i="77" l="1"/>
  <c r="X2" i="74" l="1"/>
  <c r="D2" i="74"/>
  <c r="AA2" i="74"/>
  <c r="Z2" i="74"/>
  <c r="Y2" i="74"/>
  <c r="W2" i="74"/>
  <c r="V2" i="74"/>
  <c r="U2" i="74"/>
  <c r="T2" i="74"/>
  <c r="S2" i="74"/>
  <c r="R2" i="74"/>
  <c r="Q2" i="74"/>
  <c r="P2" i="74"/>
  <c r="O2" i="74"/>
  <c r="N2" i="74"/>
  <c r="M2" i="74"/>
  <c r="L2" i="74"/>
  <c r="K2" i="74"/>
  <c r="J2" i="74"/>
  <c r="I2" i="74"/>
  <c r="H2" i="74"/>
  <c r="G2" i="74"/>
  <c r="B2" i="74"/>
  <c r="AO2" i="53"/>
  <c r="AG2" i="53"/>
  <c r="AF2" i="53"/>
  <c r="AD2" i="53"/>
  <c r="AC2" i="53"/>
  <c r="AA2" i="53"/>
  <c r="Z2" i="53"/>
  <c r="X2" i="53"/>
  <c r="W2" i="53"/>
  <c r="U2" i="53"/>
  <c r="T2" i="53"/>
  <c r="Q2" i="53"/>
  <c r="AM2" i="53" s="1"/>
  <c r="P2" i="53"/>
  <c r="B4" i="47"/>
  <c r="B5" i="47"/>
  <c r="C5" i="47" s="1"/>
  <c r="B6" i="47"/>
  <c r="C6" i="47" s="1"/>
  <c r="D6" i="47" s="1"/>
  <c r="B7" i="47"/>
  <c r="C7" i="47" s="1"/>
  <c r="D7" i="47" s="1"/>
  <c r="E7" i="47" s="1"/>
  <c r="F7" i="47" s="1"/>
  <c r="G7" i="47" s="1"/>
  <c r="H7" i="47" s="1"/>
  <c r="B8" i="47"/>
  <c r="C8" i="47" s="1"/>
  <c r="D8" i="47" s="1"/>
  <c r="E8" i="47" s="1"/>
  <c r="F8" i="47" s="1"/>
  <c r="G8" i="47" s="1"/>
  <c r="H8" i="47" s="1"/>
  <c r="B3" i="47"/>
  <c r="C3" i="47" s="1"/>
  <c r="B3" i="44"/>
  <c r="C3" i="44" s="1"/>
  <c r="D3" i="44" s="1"/>
  <c r="B4" i="44"/>
  <c r="C4" i="44" s="1"/>
  <c r="D4" i="44" s="1"/>
  <c r="E4" i="44" s="1"/>
  <c r="F4" i="44" s="1"/>
  <c r="G4" i="44" s="1"/>
  <c r="H4" i="44" s="1"/>
  <c r="B5" i="44"/>
  <c r="B6" i="44"/>
  <c r="C6" i="44" s="1"/>
  <c r="D6" i="44" s="1"/>
  <c r="B7" i="44"/>
  <c r="B8" i="44"/>
  <c r="C8" i="44" s="1"/>
  <c r="AD44" i="1"/>
  <c r="AE44" i="1" s="1"/>
  <c r="V2" i="53" s="1"/>
  <c r="AD45" i="1"/>
  <c r="AE45" i="1" s="1"/>
  <c r="Y2" i="53" s="1"/>
  <c r="AD46" i="1"/>
  <c r="AE46" i="1" s="1"/>
  <c r="AB2" i="53" s="1"/>
  <c r="AD47" i="1"/>
  <c r="AE47" i="1" s="1"/>
  <c r="AE2" i="53" s="1"/>
  <c r="AD48" i="1"/>
  <c r="AE48" i="1" s="1"/>
  <c r="AH2" i="53" s="1"/>
  <c r="AC44" i="1"/>
  <c r="AC46" i="1"/>
  <c r="AC47" i="1"/>
  <c r="AC48" i="1"/>
  <c r="AC45" i="1"/>
  <c r="Q30" i="1"/>
  <c r="B30" i="1"/>
  <c r="B14" i="1"/>
  <c r="G2" i="39"/>
  <c r="B3" i="51"/>
  <c r="B4" i="51"/>
  <c r="B5" i="51"/>
  <c r="B3" i="48"/>
  <c r="L3" i="48" s="1"/>
  <c r="M3" i="48"/>
  <c r="D3" i="48"/>
  <c r="B3" i="43"/>
  <c r="B3" i="40"/>
  <c r="B4" i="43"/>
  <c r="B4" i="40"/>
  <c r="H3" i="40"/>
  <c r="D3" i="40"/>
  <c r="E3" i="40"/>
  <c r="F3" i="40"/>
  <c r="G3" i="40"/>
  <c r="E118" i="39"/>
  <c r="E119" i="39"/>
  <c r="E120" i="39"/>
  <c r="E121" i="39"/>
  <c r="E122" i="39"/>
  <c r="E123" i="39"/>
  <c r="E124" i="39"/>
  <c r="E125" i="39"/>
  <c r="E126" i="39"/>
  <c r="E117" i="39"/>
  <c r="E93" i="39"/>
  <c r="E94" i="39"/>
  <c r="E95" i="39"/>
  <c r="E96" i="39"/>
  <c r="E97" i="39"/>
  <c r="E98" i="39"/>
  <c r="E99" i="39"/>
  <c r="E100" i="39"/>
  <c r="E101" i="39"/>
  <c r="E102" i="39"/>
  <c r="E103" i="39"/>
  <c r="E104" i="39"/>
  <c r="E105" i="39"/>
  <c r="E106" i="39"/>
  <c r="E107" i="39"/>
  <c r="E108" i="39"/>
  <c r="E109" i="39"/>
  <c r="E110" i="39"/>
  <c r="E111" i="39"/>
  <c r="E112" i="39"/>
  <c r="E113" i="39"/>
  <c r="E114" i="39"/>
  <c r="E115" i="39"/>
  <c r="E116" i="39"/>
  <c r="E92" i="39"/>
  <c r="E66" i="39"/>
  <c r="E67" i="39"/>
  <c r="E68" i="39"/>
  <c r="E69" i="39"/>
  <c r="E70" i="39"/>
  <c r="E71" i="39"/>
  <c r="E72" i="39"/>
  <c r="E73" i="39"/>
  <c r="E74" i="39"/>
  <c r="E75" i="39"/>
  <c r="E76" i="39"/>
  <c r="E77" i="39"/>
  <c r="E78" i="39"/>
  <c r="E79" i="39"/>
  <c r="E80" i="39"/>
  <c r="E81" i="39"/>
  <c r="E83" i="39"/>
  <c r="E84" i="39"/>
  <c r="E85" i="39"/>
  <c r="E86" i="39"/>
  <c r="E87" i="39"/>
  <c r="E88" i="39"/>
  <c r="E89" i="39"/>
  <c r="E90" i="39"/>
  <c r="E91" i="39"/>
  <c r="E82" i="39"/>
  <c r="E56" i="39"/>
  <c r="E57" i="39"/>
  <c r="E58" i="39"/>
  <c r="E59" i="39"/>
  <c r="E60" i="39"/>
  <c r="E61" i="39"/>
  <c r="E62" i="39"/>
  <c r="E63" i="39"/>
  <c r="E64" i="39"/>
  <c r="E65" i="39"/>
  <c r="B5" i="40"/>
  <c r="D4" i="40"/>
  <c r="E4" i="40"/>
  <c r="F4" i="40"/>
  <c r="G4" i="40"/>
  <c r="H4" i="40"/>
  <c r="C4" i="40"/>
  <c r="B6" i="40"/>
  <c r="G5" i="40"/>
  <c r="C5" i="40"/>
  <c r="H5" i="40"/>
  <c r="D5" i="40"/>
  <c r="F5" i="40"/>
  <c r="E5" i="40"/>
  <c r="AT2" i="53"/>
  <c r="B7" i="40"/>
  <c r="C6" i="40"/>
  <c r="D6" i="40"/>
  <c r="E6" i="40"/>
  <c r="G6" i="40"/>
  <c r="F6" i="40"/>
  <c r="H6" i="40"/>
  <c r="B8" i="40"/>
  <c r="E7" i="40"/>
  <c r="F7" i="40"/>
  <c r="G7" i="40"/>
  <c r="C7" i="40"/>
  <c r="H7" i="40"/>
  <c r="D7" i="40"/>
  <c r="B9" i="40"/>
  <c r="H8" i="40"/>
  <c r="G8" i="40"/>
  <c r="C8" i="40"/>
  <c r="D8" i="40"/>
  <c r="E8" i="40"/>
  <c r="F8" i="40"/>
  <c r="AK2" i="53"/>
  <c r="B10" i="40"/>
  <c r="B11" i="40" s="1"/>
  <c r="D9" i="40"/>
  <c r="E9" i="40"/>
  <c r="F9" i="40"/>
  <c r="G9" i="40"/>
  <c r="C9" i="40"/>
  <c r="H9" i="40"/>
  <c r="F10" i="40"/>
  <c r="G10" i="40"/>
  <c r="H10" i="40"/>
  <c r="C10" i="40"/>
  <c r="E10" i="40"/>
  <c r="D10" i="40"/>
  <c r="AS2" i="53" l="1"/>
  <c r="AP2" i="53"/>
  <c r="AQ2" i="53" s="1"/>
  <c r="D5" i="47"/>
  <c r="E5" i="47" s="1"/>
  <c r="F5" i="47" s="1"/>
  <c r="G5" i="47" s="1"/>
  <c r="H5" i="47" s="1"/>
  <c r="C7" i="44"/>
  <c r="D7" i="44" s="1"/>
  <c r="E7" i="44" s="1"/>
  <c r="F7" i="44" s="1"/>
  <c r="G7" i="44" s="1"/>
  <c r="H7" i="44" s="1"/>
  <c r="C5" i="44"/>
  <c r="D5" i="44" s="1"/>
  <c r="E5" i="44" s="1"/>
  <c r="F5" i="44" s="1"/>
  <c r="G5" i="44" s="1"/>
  <c r="H5" i="44" s="1"/>
  <c r="C4" i="47"/>
  <c r="D4" i="47" s="1"/>
  <c r="M2" i="53"/>
  <c r="K2" i="53"/>
  <c r="H2" i="53"/>
  <c r="AF45" i="1"/>
  <c r="L2" i="53"/>
  <c r="AN2" i="53"/>
  <c r="B34" i="1"/>
  <c r="B23" i="1"/>
  <c r="B17" i="1"/>
  <c r="N51" i="1" s="1"/>
  <c r="G11" i="40"/>
  <c r="C11" i="40"/>
  <c r="D11" i="40"/>
  <c r="B12" i="40"/>
  <c r="H11" i="40"/>
  <c r="F11" i="40"/>
  <c r="E11" i="40"/>
  <c r="B5" i="43"/>
  <c r="B6" i="43" s="1"/>
  <c r="B7" i="43" s="1"/>
  <c r="B8" i="43" s="1"/>
  <c r="B9" i="43" s="1"/>
  <c r="B10" i="43" s="1"/>
  <c r="B11" i="43" s="1"/>
  <c r="B12" i="43" s="1"/>
  <c r="B13" i="43" s="1"/>
  <c r="B14" i="43" s="1"/>
  <c r="G3" i="43"/>
  <c r="F3" i="43"/>
  <c r="E3" i="48"/>
  <c r="E3" i="43"/>
  <c r="H3" i="48"/>
  <c r="G3" i="48"/>
  <c r="F3" i="48"/>
  <c r="B4" i="48"/>
  <c r="B6" i="51"/>
  <c r="B36" i="1"/>
  <c r="G4" i="43"/>
  <c r="F4" i="43"/>
  <c r="E4" i="43"/>
  <c r="I3" i="40"/>
  <c r="I6" i="40"/>
  <c r="E6" i="47"/>
  <c r="F6" i="47" s="1"/>
  <c r="G6" i="47" s="1"/>
  <c r="H6" i="47" s="1"/>
  <c r="E6" i="44"/>
  <c r="F6" i="44" s="1"/>
  <c r="G6" i="44" s="1"/>
  <c r="H6" i="44" s="1"/>
  <c r="I8" i="40"/>
  <c r="I4" i="51"/>
  <c r="I3" i="51"/>
  <c r="I7" i="40"/>
  <c r="I9" i="40"/>
  <c r="I4" i="40"/>
  <c r="I10" i="40"/>
  <c r="I5" i="40"/>
  <c r="I4" i="44"/>
  <c r="I8" i="47"/>
  <c r="I7" i="47"/>
  <c r="E3" i="44"/>
  <c r="F3" i="44" s="1"/>
  <c r="G3" i="44" s="1"/>
  <c r="H3" i="44" s="1"/>
  <c r="D8" i="44"/>
  <c r="E8" i="44" s="1"/>
  <c r="F8" i="44" s="1"/>
  <c r="G8" i="44" s="1"/>
  <c r="H8" i="44" s="1"/>
  <c r="D3" i="47"/>
  <c r="E3" i="47" s="1"/>
  <c r="F3" i="47" s="1"/>
  <c r="G3" i="47" s="1"/>
  <c r="H3" i="47" s="1"/>
  <c r="A2" i="79"/>
  <c r="A7" i="47"/>
  <c r="A13" i="51"/>
  <c r="A5" i="48"/>
  <c r="A3" i="47"/>
  <c r="A8" i="47"/>
  <c r="A14" i="40"/>
  <c r="A7" i="48"/>
  <c r="A8" i="44"/>
  <c r="A15" i="43"/>
  <c r="A4" i="48"/>
  <c r="A3" i="44"/>
  <c r="A9" i="51"/>
  <c r="A11" i="48"/>
  <c r="A6" i="47"/>
  <c r="A13" i="48"/>
  <c r="A10" i="40"/>
  <c r="A3" i="48"/>
  <c r="A4" i="40"/>
  <c r="A6" i="51"/>
  <c r="A12" i="48"/>
  <c r="A12" i="43"/>
  <c r="A9" i="43"/>
  <c r="A3" i="40"/>
  <c r="A11" i="43"/>
  <c r="A13" i="43"/>
  <c r="A12" i="40"/>
  <c r="A14" i="51"/>
  <c r="A8" i="43"/>
  <c r="A14" i="43"/>
  <c r="A2" i="53"/>
  <c r="A2" i="74"/>
  <c r="A9" i="48"/>
  <c r="A5" i="51"/>
  <c r="A8" i="51"/>
  <c r="A14" i="48"/>
  <c r="A5" i="43"/>
  <c r="A10" i="48"/>
  <c r="A7" i="44"/>
  <c r="A5" i="40"/>
  <c r="A8" i="48"/>
  <c r="A7" i="40"/>
  <c r="A7" i="51"/>
  <c r="A6" i="40"/>
  <c r="A6" i="48"/>
  <c r="A10" i="51"/>
  <c r="A12" i="51"/>
  <c r="A5" i="47"/>
  <c r="A3" i="43"/>
  <c r="A5" i="44"/>
  <c r="A10" i="43"/>
  <c r="A4" i="51"/>
  <c r="A6" i="43"/>
  <c r="A9" i="47"/>
  <c r="A13" i="40"/>
  <c r="A4" i="43"/>
  <c r="A3" i="51"/>
  <c r="A4" i="44"/>
  <c r="A9" i="44"/>
  <c r="A11" i="40"/>
  <c r="A9" i="40"/>
  <c r="A6" i="44"/>
  <c r="A4" i="47"/>
  <c r="A11" i="51"/>
  <c r="A7" i="43"/>
  <c r="A8" i="40"/>
  <c r="R2" i="53" l="1"/>
  <c r="I5" i="47"/>
  <c r="H4" i="43"/>
  <c r="J2" i="53"/>
  <c r="Y35" i="1"/>
  <c r="Y37" i="1"/>
  <c r="E4" i="47"/>
  <c r="F4" i="47" s="1"/>
  <c r="G4" i="47" s="1"/>
  <c r="H4" i="47" s="1"/>
  <c r="Y36" i="1"/>
  <c r="Y38" i="1"/>
  <c r="Y34" i="1"/>
  <c r="Y33" i="1"/>
  <c r="H3" i="43"/>
  <c r="AF44" i="1"/>
  <c r="I2" i="53"/>
  <c r="H21" i="19"/>
  <c r="E21" i="19" s="1"/>
  <c r="E22" i="19"/>
  <c r="S2" i="53" s="1"/>
  <c r="AR2" i="53"/>
  <c r="AU2" i="53" s="1"/>
  <c r="I5" i="51"/>
  <c r="I3" i="48"/>
  <c r="I11" i="40"/>
  <c r="J3" i="43"/>
  <c r="B7" i="51"/>
  <c r="D4" i="48"/>
  <c r="E4" i="48"/>
  <c r="F4" i="48"/>
  <c r="B5" i="48"/>
  <c r="L4" i="48"/>
  <c r="M4" i="48"/>
  <c r="G4" i="48"/>
  <c r="H4" i="48"/>
  <c r="C4" i="48"/>
  <c r="C12" i="40"/>
  <c r="G12" i="40"/>
  <c r="H12" i="40"/>
  <c r="B13" i="40"/>
  <c r="D12" i="40"/>
  <c r="E12" i="40"/>
  <c r="F12" i="40"/>
  <c r="AF47" i="1"/>
  <c r="AL2" i="53"/>
  <c r="AF48" i="1"/>
  <c r="AF46" i="1"/>
  <c r="D2" i="53"/>
  <c r="J4" i="43"/>
  <c r="G5" i="43"/>
  <c r="E5" i="43"/>
  <c r="F5" i="43"/>
  <c r="I6" i="44"/>
  <c r="I6" i="47"/>
  <c r="I8" i="44"/>
  <c r="I3" i="47"/>
  <c r="I3" i="44"/>
  <c r="I7" i="44"/>
  <c r="I5" i="44"/>
  <c r="L41" i="1" l="1"/>
  <c r="H23" i="19" s="1"/>
  <c r="E23" i="19" s="1"/>
  <c r="I4" i="47"/>
  <c r="I9" i="47" s="1"/>
  <c r="I6" i="51"/>
  <c r="B45" i="1"/>
  <c r="D13" i="40"/>
  <c r="F13" i="40"/>
  <c r="B14" i="40"/>
  <c r="G13" i="40"/>
  <c r="C13" i="40"/>
  <c r="H13" i="40"/>
  <c r="E13" i="40"/>
  <c r="H5" i="48"/>
  <c r="C5" i="48"/>
  <c r="D5" i="48"/>
  <c r="L5" i="48"/>
  <c r="M5" i="48"/>
  <c r="B6" i="48"/>
  <c r="E5" i="48"/>
  <c r="F5" i="48"/>
  <c r="G5" i="48"/>
  <c r="I12" i="40"/>
  <c r="I4" i="48"/>
  <c r="B8" i="51"/>
  <c r="G2" i="53"/>
  <c r="N2" i="53" s="1"/>
  <c r="E6" i="43"/>
  <c r="F6" i="43"/>
  <c r="G6" i="43"/>
  <c r="J5" i="43"/>
  <c r="H5" i="43"/>
  <c r="I9" i="44"/>
  <c r="AJ2" i="53" l="1"/>
  <c r="O2" i="53"/>
  <c r="I5" i="48"/>
  <c r="I7" i="51"/>
  <c r="B9" i="51"/>
  <c r="E6" i="48"/>
  <c r="F6" i="48"/>
  <c r="G6" i="48"/>
  <c r="H6" i="48"/>
  <c r="L6" i="48"/>
  <c r="C6" i="48"/>
  <c r="B7" i="48"/>
  <c r="D6" i="48"/>
  <c r="M6" i="48"/>
  <c r="I13" i="40"/>
  <c r="D14" i="40"/>
  <c r="C14" i="40"/>
  <c r="E14" i="40"/>
  <c r="F14" i="40"/>
  <c r="G14" i="40"/>
  <c r="H14" i="40"/>
  <c r="AI2" i="53"/>
  <c r="E7" i="43"/>
  <c r="F7" i="43"/>
  <c r="G7" i="43"/>
  <c r="J6" i="43"/>
  <c r="H6" i="43"/>
  <c r="I14" i="40" l="1"/>
  <c r="B10" i="51"/>
  <c r="I6" i="48"/>
  <c r="I8" i="51"/>
  <c r="D7" i="48"/>
  <c r="G7" i="48"/>
  <c r="M7" i="48"/>
  <c r="H7" i="48"/>
  <c r="C7" i="48"/>
  <c r="L7" i="48"/>
  <c r="E7" i="48"/>
  <c r="B8" i="48"/>
  <c r="F7" i="48"/>
  <c r="J7" i="43"/>
  <c r="H7" i="43"/>
  <c r="E8" i="43"/>
  <c r="F8" i="43"/>
  <c r="G8" i="43"/>
  <c r="I9" i="51" l="1"/>
  <c r="B11" i="51"/>
  <c r="I7" i="48"/>
  <c r="H8" i="48"/>
  <c r="M8" i="48"/>
  <c r="C8" i="48"/>
  <c r="D8" i="48"/>
  <c r="E8" i="48"/>
  <c r="F8" i="48"/>
  <c r="L8" i="48"/>
  <c r="G8" i="48"/>
  <c r="B9" i="48"/>
  <c r="E9" i="43"/>
  <c r="F9" i="43"/>
  <c r="G9" i="43"/>
  <c r="J8" i="43"/>
  <c r="H8" i="43"/>
  <c r="I8" i="48" l="1"/>
  <c r="I10" i="51"/>
  <c r="M9" i="48"/>
  <c r="B10" i="48"/>
  <c r="H9" i="48"/>
  <c r="C9" i="48"/>
  <c r="D9" i="48"/>
  <c r="E9" i="48"/>
  <c r="F9" i="48"/>
  <c r="G9" i="48"/>
  <c r="L9" i="48"/>
  <c r="B12" i="51"/>
  <c r="F10" i="43"/>
  <c r="G10" i="43"/>
  <c r="E10" i="43"/>
  <c r="J9" i="43"/>
  <c r="H9" i="43"/>
  <c r="I11" i="51" l="1"/>
  <c r="I9" i="48"/>
  <c r="B13" i="51"/>
  <c r="L10" i="48"/>
  <c r="C10" i="48"/>
  <c r="B11" i="48"/>
  <c r="D10" i="48"/>
  <c r="G10" i="48"/>
  <c r="H10" i="48"/>
  <c r="E10" i="48"/>
  <c r="F10" i="48"/>
  <c r="M10" i="48"/>
  <c r="E11" i="43"/>
  <c r="F11" i="43"/>
  <c r="G11" i="43"/>
  <c r="J10" i="43"/>
  <c r="H10" i="43"/>
  <c r="I12" i="51" l="1"/>
  <c r="M11" i="48"/>
  <c r="L11" i="48"/>
  <c r="E11" i="48"/>
  <c r="B12" i="48"/>
  <c r="F11" i="48"/>
  <c r="C11" i="48"/>
  <c r="D11" i="48"/>
  <c r="G11" i="48"/>
  <c r="H11" i="48"/>
  <c r="B14" i="51"/>
  <c r="I10" i="48"/>
  <c r="J11" i="43"/>
  <c r="H11" i="43"/>
  <c r="E12" i="43"/>
  <c r="F12" i="43"/>
  <c r="G12" i="43"/>
  <c r="I13" i="51" l="1"/>
  <c r="E12" i="48"/>
  <c r="F12" i="48"/>
  <c r="L12" i="48"/>
  <c r="M12" i="48"/>
  <c r="B13" i="48"/>
  <c r="G12" i="48"/>
  <c r="H12" i="48"/>
  <c r="C12" i="48"/>
  <c r="D12" i="48"/>
  <c r="I11" i="48"/>
  <c r="G13" i="43"/>
  <c r="E13" i="43"/>
  <c r="F13" i="43"/>
  <c r="H12" i="43"/>
  <c r="J12" i="43"/>
  <c r="H13" i="48" l="1"/>
  <c r="C13" i="48"/>
  <c r="D13" i="48"/>
  <c r="L13" i="48"/>
  <c r="M13" i="48"/>
  <c r="B14" i="48"/>
  <c r="E13" i="48"/>
  <c r="F13" i="48"/>
  <c r="G13" i="48"/>
  <c r="I14" i="51"/>
  <c r="I12" i="48"/>
  <c r="E14" i="43"/>
  <c r="F14" i="43"/>
  <c r="G14" i="43"/>
  <c r="J13" i="43"/>
  <c r="H13" i="43"/>
  <c r="E14" i="48" l="1"/>
  <c r="F14" i="48"/>
  <c r="G14" i="48"/>
  <c r="H14" i="48"/>
  <c r="L14" i="48"/>
  <c r="C14" i="48"/>
  <c r="D14" i="48"/>
  <c r="M14" i="48"/>
  <c r="I13" i="48"/>
  <c r="J14" i="43"/>
  <c r="H14" i="43"/>
  <c r="H15" i="43" l="1"/>
  <c r="E2" i="53" s="1"/>
  <c r="I14" i="48"/>
  <c r="E30" i="19" l="1"/>
  <c r="E31" i="19" s="1"/>
  <c r="F2" i="53" l="1"/>
  <c r="C2" i="53" l="1"/>
</calcChain>
</file>

<file path=xl/comments1.xml><?xml version="1.0" encoding="utf-8"?>
<comments xmlns="http://schemas.openxmlformats.org/spreadsheetml/2006/main">
  <authors>
    <author>Windows ユーザー</author>
  </authors>
  <commentList>
    <comment ref="E6" authorId="0" shapeId="0">
      <text>
        <r>
          <rPr>
            <b/>
            <sz val="9"/>
            <color indexed="81"/>
            <rFont val="MS P ゴシック"/>
            <family val="3"/>
            <charset val="128"/>
          </rPr>
          <t>代表者役職</t>
        </r>
      </text>
    </comment>
    <comment ref="H6" authorId="0" shapeId="0">
      <text>
        <r>
          <rPr>
            <b/>
            <sz val="9"/>
            <color indexed="81"/>
            <rFont val="MS P ゴシック"/>
            <family val="3"/>
            <charset val="128"/>
          </rPr>
          <t>代表者氏名</t>
        </r>
      </text>
    </comment>
    <comment ref="O43" authorId="0" shapeId="0">
      <text>
        <r>
          <rPr>
            <b/>
            <sz val="9"/>
            <color indexed="81"/>
            <rFont val="MS P ゴシック"/>
            <family val="3"/>
            <charset val="128"/>
          </rPr>
          <t>職員2人以上の体制が整っており、児童を受け入れることができる時間である必要があります。
勤務する時間とは必ずしも一致しません。</t>
        </r>
      </text>
    </comment>
    <comment ref="R43" authorId="0" shapeId="0">
      <text>
        <r>
          <rPr>
            <b/>
            <sz val="9"/>
            <color indexed="81"/>
            <rFont val="MS P ゴシック"/>
            <family val="3"/>
            <charset val="128"/>
          </rPr>
          <t>時間入力は24時表示としてください。</t>
        </r>
      </text>
    </comment>
    <comment ref="D51" authorId="0" shapeId="0">
      <text>
        <r>
          <rPr>
            <b/>
            <sz val="9"/>
            <color indexed="81"/>
            <rFont val="MS P ゴシック"/>
            <family val="3"/>
            <charset val="128"/>
          </rPr>
          <t>実際に保育する場所の面積を入力して下さい。
賃貸借契約書に記載されている面積ではありません。</t>
        </r>
      </text>
    </comment>
    <comment ref="B53" authorId="0" shapeId="0">
      <text>
        <r>
          <rPr>
            <b/>
            <sz val="9"/>
            <color indexed="81"/>
            <rFont val="MS P ゴシック"/>
            <family val="3"/>
            <charset val="128"/>
          </rPr>
          <t>複数対応している場合は①②どちらも選択してください。</t>
        </r>
      </text>
    </comment>
    <comment ref="J63" authorId="0" shapeId="0">
      <text>
        <r>
          <rPr>
            <b/>
            <sz val="9"/>
            <color indexed="81"/>
            <rFont val="MS P ゴシック"/>
            <family val="3"/>
            <charset val="128"/>
          </rPr>
          <t>子どもの出欠席についてあらかじめ保護者からの連絡を確認しておくとともに、連絡なく欠席したり来所が遅れたりした子どもについては速やかに状況を把握して適切に対応している場合。</t>
        </r>
      </text>
    </comment>
    <comment ref="J64" authorId="0" shapeId="0">
      <text>
        <r>
          <rPr>
            <b/>
            <sz val="9"/>
            <color indexed="81"/>
            <rFont val="MS P ゴシック"/>
            <family val="3"/>
            <charset val="128"/>
          </rPr>
          <t>育成支援を通じて保護者との信頼関係を気づくことに務めるとともに、子育てのこと等について保護者が相談しやすい雰囲気づくりを心がけ、保護者から相談がある場合に、保護者の気持ちを受け止め、相互の信頼関係を基本に保護者の自己決定を尊重して対応している場合。</t>
        </r>
      </text>
    </comment>
    <comment ref="J65" authorId="0" shapeId="0">
      <text>
        <r>
          <rPr>
            <b/>
            <sz val="9"/>
            <color indexed="81"/>
            <rFont val="MS P ゴシック"/>
            <family val="3"/>
            <charset val="128"/>
          </rPr>
          <t>放課後児童クラブにおける子どもの遊びや生活の様子を日常的に保護者に伝え、子どもの状況について家庭と放課後児童クラブで情報を共有している場合。</t>
        </r>
      </text>
    </comment>
    <comment ref="J69" authorId="0" shapeId="0">
      <text>
        <r>
          <rPr>
            <b/>
            <sz val="9"/>
            <color indexed="81"/>
            <rFont val="MS P ゴシック"/>
            <family val="3"/>
            <charset val="128"/>
          </rPr>
          <t>放課後児童クラブの利用の募集に当たり、適切な時期に様々な機会を活用して広く周知を図るとともに、利用の開始に当たっては、説明会等を開催し、利用に際しての決まり等について説明に務めている場合。</t>
        </r>
      </text>
    </comment>
    <comment ref="M70" authorId="0" shapeId="0">
      <text>
        <r>
          <rPr>
            <b/>
            <sz val="9"/>
            <color indexed="81"/>
            <rFont val="MS P ゴシック"/>
            <family val="3"/>
            <charset val="128"/>
          </rPr>
          <t>放課後児童クラブの運営の内容について、保護者、学校や地域の関係機関、住民等に積極的に情報提供を行っている場合。</t>
        </r>
      </text>
    </comment>
  </commentList>
</comments>
</file>

<file path=xl/sharedStrings.xml><?xml version="1.0" encoding="utf-8"?>
<sst xmlns="http://schemas.openxmlformats.org/spreadsheetml/2006/main" count="1330" uniqueCount="956">
  <si>
    <t>学年</t>
    <rPh sb="0" eb="2">
      <t>ガクネン</t>
    </rPh>
    <phoneticPr fontId="8"/>
  </si>
  <si>
    <t>おやつ代</t>
    <rPh sb="3" eb="4">
      <t>ダイ</t>
    </rPh>
    <phoneticPr fontId="8"/>
  </si>
  <si>
    <t>年齢</t>
    <rPh sb="0" eb="1">
      <t>トシ</t>
    </rPh>
    <rPh sb="1" eb="2">
      <t>ヨワイ</t>
    </rPh>
    <phoneticPr fontId="8"/>
  </si>
  <si>
    <t>保育料</t>
  </si>
  <si>
    <t>保育料</t>
    <rPh sb="0" eb="2">
      <t>ホイク</t>
    </rPh>
    <rPh sb="2" eb="3">
      <t>リョウ</t>
    </rPh>
    <phoneticPr fontId="8"/>
  </si>
  <si>
    <t>収入</t>
  </si>
  <si>
    <t>科目</t>
  </si>
  <si>
    <t>摘要</t>
  </si>
  <si>
    <t>利用料(保護者負担分)</t>
  </si>
  <si>
    <t>@○○円×○人</t>
  </si>
  <si>
    <t xml:space="preserve">
</t>
    <phoneticPr fontId="7"/>
  </si>
  <si>
    <t>小計</t>
  </si>
  <si>
    <t>雑収入</t>
  </si>
  <si>
    <t>保育料(長期休暇)</t>
  </si>
  <si>
    <t>支出</t>
  </si>
  <si>
    <t>人件費</t>
  </si>
  <si>
    <t>事業関連費</t>
  </si>
  <si>
    <t>積立金</t>
  </si>
  <si>
    <t>合計</t>
  </si>
  <si>
    <t>５月</t>
  </si>
  <si>
    <t>電話番号：</t>
    <rPh sb="0" eb="2">
      <t>デンワ</t>
    </rPh>
    <rPh sb="2" eb="4">
      <t>バンゴウ</t>
    </rPh>
    <phoneticPr fontId="7"/>
  </si>
  <si>
    <t>FAX番号：</t>
    <rPh sb="3" eb="5">
      <t>バンゴウ</t>
    </rPh>
    <phoneticPr fontId="8"/>
  </si>
  <si>
    <t>所 在 地 ：</t>
    <rPh sb="0" eb="1">
      <t>ショ</t>
    </rPh>
    <rPh sb="2" eb="3">
      <t>ザイ</t>
    </rPh>
    <rPh sb="4" eb="5">
      <t>チ</t>
    </rPh>
    <phoneticPr fontId="8"/>
  </si>
  <si>
    <t>実施場所：</t>
    <rPh sb="0" eb="2">
      <t>ジッシ</t>
    </rPh>
    <rPh sb="2" eb="4">
      <t>バショ</t>
    </rPh>
    <phoneticPr fontId="7"/>
  </si>
  <si>
    <t>利用料</t>
    <rPh sb="0" eb="3">
      <t>リヨウリョウ</t>
    </rPh>
    <phoneticPr fontId="8"/>
  </si>
  <si>
    <t>事業内容説明書</t>
    <rPh sb="0" eb="2">
      <t>ジギョウ</t>
    </rPh>
    <rPh sb="2" eb="4">
      <t>ナイヨウ</t>
    </rPh>
    <rPh sb="4" eb="7">
      <t>セツメイショ</t>
    </rPh>
    <phoneticPr fontId="8"/>
  </si>
  <si>
    <t>登　録
児童数</t>
    <rPh sb="0" eb="1">
      <t>ノボル</t>
    </rPh>
    <rPh sb="2" eb="3">
      <t>ロク</t>
    </rPh>
    <rPh sb="4" eb="6">
      <t>ジドウ</t>
    </rPh>
    <rPh sb="6" eb="7">
      <t>スウ</t>
    </rPh>
    <phoneticPr fontId="8"/>
  </si>
  <si>
    <t>合計</t>
    <rPh sb="0" eb="2">
      <t>ゴウケイ</t>
    </rPh>
    <phoneticPr fontId="8"/>
  </si>
  <si>
    <r>
      <t xml:space="preserve">人数
</t>
    </r>
    <r>
      <rPr>
        <sz val="9"/>
        <rFont val="ＭＳ Ｐ明朝"/>
        <family val="1"/>
        <charset val="128"/>
      </rPr>
      <t>(障がい児)</t>
    </r>
    <rPh sb="0" eb="1">
      <t>ニン</t>
    </rPh>
    <rPh sb="1" eb="2">
      <t>カズ</t>
    </rPh>
    <rPh sb="4" eb="5">
      <t>ショウ</t>
    </rPh>
    <rPh sb="7" eb="8">
      <t>ジ</t>
    </rPh>
    <phoneticPr fontId="8"/>
  </si>
  <si>
    <t>日</t>
    <rPh sb="0" eb="1">
      <t>ヒ</t>
    </rPh>
    <phoneticPr fontId="7"/>
  </si>
  <si>
    <t>＜資格区分＞</t>
    <rPh sb="3" eb="5">
      <t>クブン</t>
    </rPh>
    <phoneticPr fontId="8"/>
  </si>
  <si>
    <t>年間開設日数：</t>
    <rPh sb="0" eb="2">
      <t>ネンカン</t>
    </rPh>
    <rPh sb="2" eb="4">
      <t>カイセツ</t>
    </rPh>
    <rPh sb="4" eb="5">
      <t>ヒ</t>
    </rPh>
    <rPh sb="5" eb="6">
      <t>カズ</t>
    </rPh>
    <phoneticPr fontId="8"/>
  </si>
  <si>
    <t>指導員名簿：</t>
    <rPh sb="0" eb="3">
      <t>シドウイン</t>
    </rPh>
    <rPh sb="3" eb="5">
      <t>メイボ</t>
    </rPh>
    <phoneticPr fontId="8"/>
  </si>
  <si>
    <t>雇用形態</t>
    <rPh sb="0" eb="2">
      <t>コヨウ</t>
    </rPh>
    <rPh sb="2" eb="4">
      <t>ケイタイ</t>
    </rPh>
    <phoneticPr fontId="8"/>
  </si>
  <si>
    <t>別紙1</t>
    <rPh sb="0" eb="1">
      <t>ベツ</t>
    </rPh>
    <rPh sb="1" eb="2">
      <t>シ</t>
    </rPh>
    <phoneticPr fontId="8"/>
  </si>
  <si>
    <t>担当支援の単位</t>
    <rPh sb="0" eb="2">
      <t>タントウ</t>
    </rPh>
    <rPh sb="2" eb="4">
      <t>シエン</t>
    </rPh>
    <rPh sb="5" eb="7">
      <t>タンイ</t>
    </rPh>
    <phoneticPr fontId="7"/>
  </si>
  <si>
    <t>行事費</t>
    <rPh sb="0" eb="2">
      <t>ギョウジ</t>
    </rPh>
    <rPh sb="2" eb="3">
      <t>ヒ</t>
    </rPh>
    <phoneticPr fontId="8"/>
  </si>
  <si>
    <t>保護者会費</t>
    <rPh sb="0" eb="2">
      <t>ホゴ</t>
    </rPh>
    <rPh sb="2" eb="3">
      <t>シャ</t>
    </rPh>
    <rPh sb="3" eb="4">
      <t>カイ</t>
    </rPh>
    <rPh sb="4" eb="5">
      <t>ヒ</t>
    </rPh>
    <phoneticPr fontId="7"/>
  </si>
  <si>
    <t>@○○円×○人</t>
    <phoneticPr fontId="7"/>
  </si>
  <si>
    <t>小計</t>
    <phoneticPr fontId="7"/>
  </si>
  <si>
    <t>合計ａ</t>
  </si>
  <si>
    <t>合計ｂ</t>
  </si>
  <si>
    <t>勤務日</t>
    <rPh sb="0" eb="3">
      <t>キンムビ</t>
    </rPh>
    <phoneticPr fontId="8"/>
  </si>
  <si>
    <t>月</t>
    <rPh sb="0" eb="1">
      <t>ゲツ</t>
    </rPh>
    <phoneticPr fontId="7"/>
  </si>
  <si>
    <t>火</t>
    <rPh sb="0" eb="1">
      <t>ヒ</t>
    </rPh>
    <phoneticPr fontId="7"/>
  </si>
  <si>
    <t>水</t>
    <rPh sb="0" eb="1">
      <t>ミズ</t>
    </rPh>
    <phoneticPr fontId="7"/>
  </si>
  <si>
    <t>木</t>
    <rPh sb="0" eb="1">
      <t>キ</t>
    </rPh>
    <phoneticPr fontId="7"/>
  </si>
  <si>
    <t>金</t>
    <rPh sb="0" eb="1">
      <t>キン</t>
    </rPh>
    <phoneticPr fontId="7"/>
  </si>
  <si>
    <t>土</t>
    <rPh sb="0" eb="1">
      <t>ツチ</t>
    </rPh>
    <phoneticPr fontId="7"/>
  </si>
  <si>
    <t>指導員氏名</t>
    <rPh sb="0" eb="3">
      <t>シドウイン</t>
    </rPh>
    <rPh sb="3" eb="5">
      <t>シメイ</t>
    </rPh>
    <phoneticPr fontId="8"/>
  </si>
  <si>
    <t>運営方針</t>
    <phoneticPr fontId="7"/>
  </si>
  <si>
    <t>※事業実施に際しての考え方や事業実施の意義・効果などについて記載して下さい。</t>
    <phoneticPr fontId="7"/>
  </si>
  <si>
    <t>登録に係る優先的な取り扱い</t>
    <rPh sb="0" eb="2">
      <t>トウロク</t>
    </rPh>
    <rPh sb="3" eb="4">
      <t>カカ</t>
    </rPh>
    <rPh sb="5" eb="8">
      <t>ユウセンテキ</t>
    </rPh>
    <rPh sb="9" eb="10">
      <t>ト</t>
    </rPh>
    <rPh sb="11" eb="12">
      <t>アツカ</t>
    </rPh>
    <phoneticPr fontId="7"/>
  </si>
  <si>
    <t>兼務業務の有無</t>
    <rPh sb="0" eb="2">
      <t>ケンム</t>
    </rPh>
    <rPh sb="2" eb="4">
      <t>ギョウム</t>
    </rPh>
    <rPh sb="5" eb="7">
      <t>ウム</t>
    </rPh>
    <phoneticPr fontId="8"/>
  </si>
  <si>
    <t>保護者との連携の状況</t>
    <rPh sb="0" eb="3">
      <t>ホゴシャ</t>
    </rPh>
    <rPh sb="5" eb="7">
      <t>レンケイ</t>
    </rPh>
    <rPh sb="8" eb="10">
      <t>ジョウキョウ</t>
    </rPh>
    <phoneticPr fontId="7"/>
  </si>
  <si>
    <t>子どもの出欠席等の把握
　</t>
    <phoneticPr fontId="7"/>
  </si>
  <si>
    <t>保護者からの相談への対応</t>
    <phoneticPr fontId="7"/>
  </si>
  <si>
    <t>保護者との連絡</t>
    <phoneticPr fontId="7"/>
  </si>
  <si>
    <t>育成支援の記録等</t>
    <phoneticPr fontId="7"/>
  </si>
  <si>
    <t>・</t>
    <phoneticPr fontId="7"/>
  </si>
  <si>
    <t>・</t>
    <phoneticPr fontId="7"/>
  </si>
  <si>
    <t>新１年生の４月１日からの受入</t>
    <rPh sb="0" eb="1">
      <t>シン</t>
    </rPh>
    <rPh sb="2" eb="4">
      <t>ネンセイ</t>
    </rPh>
    <rPh sb="6" eb="7">
      <t>ガツ</t>
    </rPh>
    <rPh sb="8" eb="9">
      <t>ニチ</t>
    </rPh>
    <rPh sb="12" eb="14">
      <t>ウケイレ</t>
    </rPh>
    <phoneticPr fontId="7"/>
  </si>
  <si>
    <t>利用開始等の情報提供</t>
    <rPh sb="0" eb="2">
      <t>リヨウ</t>
    </rPh>
    <rPh sb="2" eb="4">
      <t>カイシ</t>
    </rPh>
    <rPh sb="4" eb="5">
      <t>トウ</t>
    </rPh>
    <rPh sb="6" eb="8">
      <t>ジョウホウ</t>
    </rPh>
    <rPh sb="8" eb="10">
      <t>テイキョウ</t>
    </rPh>
    <phoneticPr fontId="7"/>
  </si>
  <si>
    <t>利用開始等に関する情報提供</t>
    <phoneticPr fontId="7"/>
  </si>
  <si>
    <t>保護者及び地域社会に対する情報提供</t>
    <phoneticPr fontId="7"/>
  </si>
  <si>
    <t>運営規程について</t>
    <rPh sb="0" eb="2">
      <t>ウンエイ</t>
    </rPh>
    <rPh sb="2" eb="4">
      <t>キテイ</t>
    </rPh>
    <phoneticPr fontId="7"/>
  </si>
  <si>
    <t>①事業の目的及び運営の方針</t>
    <rPh sb="1" eb="3">
      <t>ジギョウ</t>
    </rPh>
    <rPh sb="4" eb="6">
      <t>モクテキ</t>
    </rPh>
    <rPh sb="6" eb="7">
      <t>オヨ</t>
    </rPh>
    <rPh sb="8" eb="10">
      <t>ウンエイ</t>
    </rPh>
    <rPh sb="11" eb="13">
      <t>ホウシン</t>
    </rPh>
    <phoneticPr fontId="17"/>
  </si>
  <si>
    <t>②職員の職種、員数及び職務の内容</t>
    <rPh sb="1" eb="3">
      <t>ショクイン</t>
    </rPh>
    <rPh sb="4" eb="6">
      <t>ショクシュ</t>
    </rPh>
    <rPh sb="7" eb="9">
      <t>インスウ</t>
    </rPh>
    <rPh sb="9" eb="10">
      <t>オヨ</t>
    </rPh>
    <rPh sb="11" eb="13">
      <t>ショクム</t>
    </rPh>
    <rPh sb="14" eb="16">
      <t>ナイヨウ</t>
    </rPh>
    <phoneticPr fontId="17"/>
  </si>
  <si>
    <t>③開所している日及び時間</t>
    <rPh sb="1" eb="3">
      <t>カイショ</t>
    </rPh>
    <rPh sb="7" eb="8">
      <t>ヒ</t>
    </rPh>
    <rPh sb="8" eb="9">
      <t>オヨ</t>
    </rPh>
    <rPh sb="10" eb="12">
      <t>ジカン</t>
    </rPh>
    <phoneticPr fontId="17"/>
  </si>
  <si>
    <t>④支援の内容及び当該支援の提供につき利用者の保護者が支払うべき額</t>
    <rPh sb="1" eb="4">
      <t>シエンオ</t>
    </rPh>
    <rPh sb="4" eb="6">
      <t>ナイヨウ</t>
    </rPh>
    <rPh sb="6" eb="7">
      <t>オヨ</t>
    </rPh>
    <rPh sb="8" eb="10">
      <t>トウガイ</t>
    </rPh>
    <rPh sb="10" eb="13">
      <t>シエンオ</t>
    </rPh>
    <rPh sb="13" eb="15">
      <t>テイキョウ</t>
    </rPh>
    <rPh sb="18" eb="21">
      <t>リヨウシャ</t>
    </rPh>
    <rPh sb="22" eb="25">
      <t>ホゴシャ</t>
    </rPh>
    <rPh sb="26" eb="28">
      <t>シハラ</t>
    </rPh>
    <rPh sb="31" eb="32">
      <t>ガク</t>
    </rPh>
    <phoneticPr fontId="17"/>
  </si>
  <si>
    <t>⑤利用定員</t>
    <rPh sb="1" eb="3">
      <t>リヨウ</t>
    </rPh>
    <rPh sb="3" eb="5">
      <t>テイイン</t>
    </rPh>
    <phoneticPr fontId="17"/>
  </si>
  <si>
    <t>⑥通常の事業の実施地域</t>
    <rPh sb="1" eb="3">
      <t>ツウジョウ</t>
    </rPh>
    <rPh sb="4" eb="6">
      <t>ジギョウ</t>
    </rPh>
    <rPh sb="7" eb="9">
      <t>ジッシ</t>
    </rPh>
    <rPh sb="9" eb="11">
      <t>チイキ</t>
    </rPh>
    <phoneticPr fontId="17"/>
  </si>
  <si>
    <t>⑦事業の利用に当たっての留意事項</t>
    <rPh sb="1" eb="3">
      <t>ジギョウ</t>
    </rPh>
    <rPh sb="4" eb="6">
      <t>リヨウ</t>
    </rPh>
    <rPh sb="7" eb="8">
      <t>ア</t>
    </rPh>
    <rPh sb="12" eb="14">
      <t>リュウイ</t>
    </rPh>
    <rPh sb="14" eb="16">
      <t>ジコウ</t>
    </rPh>
    <phoneticPr fontId="17"/>
  </si>
  <si>
    <t>⑧緊急時等における対応方法</t>
    <rPh sb="1" eb="4">
      <t>キンキュウジ</t>
    </rPh>
    <rPh sb="4" eb="5">
      <t>トウ</t>
    </rPh>
    <rPh sb="9" eb="11">
      <t>タイオウ</t>
    </rPh>
    <rPh sb="11" eb="13">
      <t>ホウホウ</t>
    </rPh>
    <phoneticPr fontId="17"/>
  </si>
  <si>
    <t>⑨非常災害対策</t>
    <rPh sb="1" eb="3">
      <t>ヒジョウ</t>
    </rPh>
    <rPh sb="3" eb="5">
      <t>サイガイ</t>
    </rPh>
    <rPh sb="5" eb="7">
      <t>タイサク</t>
    </rPh>
    <phoneticPr fontId="17"/>
  </si>
  <si>
    <t>⑩虐待の防止のための措置に関する事項</t>
    <rPh sb="1" eb="3">
      <t>ギャクタイ</t>
    </rPh>
    <rPh sb="4" eb="6">
      <t>ボウシ</t>
    </rPh>
    <rPh sb="10" eb="12">
      <t>ソチ</t>
    </rPh>
    <rPh sb="13" eb="14">
      <t>カン</t>
    </rPh>
    <rPh sb="16" eb="18">
      <t>ジコウ</t>
    </rPh>
    <phoneticPr fontId="17"/>
  </si>
  <si>
    <t>①利用料等の徴収、管理及び執行に当たって、定期的な検査や決算報告を行っている</t>
    <phoneticPr fontId="7"/>
  </si>
  <si>
    <t>②会計処理や運営状況について、保護者や地域社会に対して情報公開している</t>
    <phoneticPr fontId="7"/>
  </si>
  <si>
    <t>適正な会計管理及び情報公開について</t>
    <rPh sb="0" eb="2">
      <t>テキセイ</t>
    </rPh>
    <rPh sb="3" eb="5">
      <t>カイケイ</t>
    </rPh>
    <rPh sb="5" eb="7">
      <t>カンリ</t>
    </rPh>
    <rPh sb="7" eb="8">
      <t>オヨ</t>
    </rPh>
    <rPh sb="9" eb="11">
      <t>ジョウホウ</t>
    </rPh>
    <rPh sb="11" eb="13">
      <t>コウカイ</t>
    </rPh>
    <phoneticPr fontId="7"/>
  </si>
  <si>
    <t>労災保険等への加入について</t>
    <rPh sb="0" eb="2">
      <t>ロウサイ</t>
    </rPh>
    <rPh sb="2" eb="5">
      <t>ホケントウ</t>
    </rPh>
    <rPh sb="7" eb="9">
      <t>カニュウ</t>
    </rPh>
    <phoneticPr fontId="7"/>
  </si>
  <si>
    <t>メールアドレス：</t>
    <phoneticPr fontId="7"/>
  </si>
  <si>
    <t>①</t>
  </si>
  <si>
    <t>②</t>
  </si>
  <si>
    <t>③</t>
  </si>
  <si>
    <t>④</t>
  </si>
  <si>
    <t>⑤</t>
  </si>
  <si>
    <t>⑥</t>
  </si>
  <si>
    <t>⑦</t>
  </si>
  <si>
    <t>その他</t>
    <rPh sb="2" eb="3">
      <t>タ</t>
    </rPh>
    <phoneticPr fontId="7"/>
  </si>
  <si>
    <t>月</t>
    <rPh sb="0" eb="1">
      <t>ツキ</t>
    </rPh>
    <phoneticPr fontId="7"/>
  </si>
  <si>
    <t>１　収入別内訳</t>
    <phoneticPr fontId="21"/>
  </si>
  <si>
    <t>補助金・保育料を含む収入</t>
    <rPh sb="0" eb="3">
      <t>ホジョキン</t>
    </rPh>
    <phoneticPr fontId="21"/>
  </si>
  <si>
    <t>補助金・保育料を含めない収入</t>
    <rPh sb="0" eb="3">
      <t>ホジョキン</t>
    </rPh>
    <phoneticPr fontId="21"/>
  </si>
  <si>
    <t>補助金以外</t>
    <phoneticPr fontId="7"/>
  </si>
  <si>
    <t>@○○円×○人×12月</t>
    <rPh sb="10" eb="11">
      <t>ツキ</t>
    </rPh>
    <phoneticPr fontId="21"/>
  </si>
  <si>
    <t>@○○円×○人×○日</t>
    <rPh sb="9" eb="10">
      <t>ヒ</t>
    </rPh>
    <phoneticPr fontId="21"/>
  </si>
  <si>
    <t>@○○円×○人</t>
    <phoneticPr fontId="21"/>
  </si>
  <si>
    <t>延長保育料</t>
    <phoneticPr fontId="7"/>
  </si>
  <si>
    <t>小計</t>
    <phoneticPr fontId="21"/>
  </si>
  <si>
    <t>補助金</t>
    <phoneticPr fontId="7"/>
  </si>
  <si>
    <t>児童数区分</t>
    <phoneticPr fontId="7"/>
  </si>
  <si>
    <t>年間平均登録児童数　　</t>
    <rPh sb="0" eb="2">
      <t>ネンカン</t>
    </rPh>
    <rPh sb="2" eb="4">
      <t>ヘイキン</t>
    </rPh>
    <rPh sb="4" eb="6">
      <t>トウロク</t>
    </rPh>
    <rPh sb="6" eb="8">
      <t>ジドウ</t>
    </rPh>
    <rPh sb="8" eb="9">
      <t>スウ</t>
    </rPh>
    <phoneticPr fontId="7"/>
  </si>
  <si>
    <t>人</t>
    <phoneticPr fontId="7"/>
  </si>
  <si>
    <t>事業収入
(バザー収入等)</t>
    <rPh sb="9" eb="11">
      <t>シュウニュウ</t>
    </rPh>
    <phoneticPr fontId="7"/>
  </si>
  <si>
    <t>開設日数加算</t>
    <phoneticPr fontId="7"/>
  </si>
  <si>
    <t>円×</t>
    <phoneticPr fontId="7"/>
  </si>
  <si>
    <t>日</t>
    <phoneticPr fontId="7"/>
  </si>
  <si>
    <t>h</t>
    <phoneticPr fontId="21"/>
  </si>
  <si>
    <t>積立金繰入額</t>
  </si>
  <si>
    <t>長時間加算
(長期休暇)</t>
    <phoneticPr fontId="7"/>
  </si>
  <si>
    <t>h</t>
    <phoneticPr fontId="7"/>
  </si>
  <si>
    <t>前年度繰越金</t>
    <rPh sb="0" eb="3">
      <t>ゼンネンド</t>
    </rPh>
    <rPh sb="3" eb="5">
      <t>クリコシ</t>
    </rPh>
    <rPh sb="5" eb="6">
      <t>キン</t>
    </rPh>
    <phoneticPr fontId="21"/>
  </si>
  <si>
    <t>障がい児受入加算</t>
    <phoneticPr fontId="7"/>
  </si>
  <si>
    <t>処遇改善等事業</t>
    <phoneticPr fontId="7"/>
  </si>
  <si>
    <t>円</t>
    <phoneticPr fontId="7"/>
  </si>
  <si>
    <t>(上限)</t>
    <rPh sb="1" eb="3">
      <t>ジョウゲン</t>
    </rPh>
    <phoneticPr fontId="7"/>
  </si>
  <si>
    <t>家賃補助</t>
    <phoneticPr fontId="7"/>
  </si>
  <si>
    <t>２　支出別内訳</t>
    <phoneticPr fontId="21"/>
  </si>
  <si>
    <t>補助金・保育料を含む支出</t>
    <rPh sb="0" eb="3">
      <t>ホジョキン</t>
    </rPh>
    <phoneticPr fontId="21"/>
  </si>
  <si>
    <t>補助金・保育料を含めない支出</t>
    <rPh sb="0" eb="3">
      <t>ホジョキン</t>
    </rPh>
    <phoneticPr fontId="21"/>
  </si>
  <si>
    <t>送迎費※5
(燃料費)</t>
    <phoneticPr fontId="21"/>
  </si>
  <si>
    <t>水道光熱費</t>
    <rPh sb="0" eb="2">
      <t>スイドウ</t>
    </rPh>
    <phoneticPr fontId="21"/>
  </si>
  <si>
    <t>備品購入費
(器具什器費)</t>
    <rPh sb="7" eb="9">
      <t>キグ</t>
    </rPh>
    <rPh sb="9" eb="11">
      <t>ジュウキ</t>
    </rPh>
    <rPh sb="11" eb="12">
      <t>ヒ</t>
    </rPh>
    <phoneticPr fontId="21"/>
  </si>
  <si>
    <t>地代家賃
(土地建物賃借料)</t>
    <rPh sb="6" eb="8">
      <t>トチ</t>
    </rPh>
    <rPh sb="8" eb="10">
      <t>タテモノ</t>
    </rPh>
    <rPh sb="10" eb="13">
      <t>チンシャクリョウ</t>
    </rPh>
    <phoneticPr fontId="21"/>
  </si>
  <si>
    <t>医薬品費
(保健衛生費)</t>
    <rPh sb="6" eb="8">
      <t>ホケン</t>
    </rPh>
    <rPh sb="8" eb="10">
      <t>エイセイ</t>
    </rPh>
    <rPh sb="10" eb="11">
      <t>ヒ</t>
    </rPh>
    <phoneticPr fontId="21"/>
  </si>
  <si>
    <t>予備費</t>
    <rPh sb="0" eb="3">
      <t>ヨビヒ</t>
    </rPh>
    <phoneticPr fontId="21"/>
  </si>
  <si>
    <t>次期繰越金</t>
  </si>
  <si>
    <t>合計
(収入ｂと同額)</t>
    <phoneticPr fontId="7"/>
  </si>
  <si>
    <t>別紙４</t>
    <phoneticPr fontId="21"/>
  </si>
  <si>
    <t>就労</t>
    <rPh sb="0" eb="2">
      <t>シュウロウ</t>
    </rPh>
    <phoneticPr fontId="7"/>
  </si>
  <si>
    <t>疾病</t>
    <rPh sb="0" eb="2">
      <t>シッペイ</t>
    </rPh>
    <phoneticPr fontId="7"/>
  </si>
  <si>
    <t>介護</t>
    <rPh sb="0" eb="2">
      <t>カイゴ</t>
    </rPh>
    <phoneticPr fontId="7"/>
  </si>
  <si>
    <t>看護</t>
    <rPh sb="0" eb="2">
      <t>カンゴ</t>
    </rPh>
    <phoneticPr fontId="7"/>
  </si>
  <si>
    <t>障害</t>
    <rPh sb="0" eb="2">
      <t>ショウガイ</t>
    </rPh>
    <phoneticPr fontId="7"/>
  </si>
  <si>
    <t>処遇改善事業（月額9,000円相当賃金改善）</t>
    <rPh sb="0" eb="4">
      <t>ショグウカイゼン</t>
    </rPh>
    <rPh sb="4" eb="6">
      <t>ジギョウ</t>
    </rPh>
    <rPh sb="7" eb="9">
      <t>ゲツガク</t>
    </rPh>
    <rPh sb="14" eb="15">
      <t>エン</t>
    </rPh>
    <rPh sb="15" eb="17">
      <t>ソウトウ</t>
    </rPh>
    <rPh sb="17" eb="19">
      <t>チンギン</t>
    </rPh>
    <rPh sb="19" eb="21">
      <t>カイゼン</t>
    </rPh>
    <phoneticPr fontId="7"/>
  </si>
  <si>
    <t>旅費・研修費</t>
    <rPh sb="3" eb="6">
      <t>ケンシュウヒ</t>
    </rPh>
    <phoneticPr fontId="21"/>
  </si>
  <si>
    <t>教材費</t>
    <rPh sb="0" eb="3">
      <t>キョウザイヒ</t>
    </rPh>
    <phoneticPr fontId="21"/>
  </si>
  <si>
    <t>消耗品費</t>
    <phoneticPr fontId="7"/>
  </si>
  <si>
    <t>保険料</t>
    <rPh sb="0" eb="3">
      <t>ホケンリョウ</t>
    </rPh>
    <phoneticPr fontId="21"/>
  </si>
  <si>
    <t>修繕費</t>
    <phoneticPr fontId="7"/>
  </si>
  <si>
    <t>通信運搬費</t>
    <phoneticPr fontId="7"/>
  </si>
  <si>
    <t>業務委託料</t>
    <phoneticPr fontId="7"/>
  </si>
  <si>
    <t>使用料手数料</t>
    <phoneticPr fontId="7"/>
  </si>
  <si>
    <t>図書購入費</t>
    <phoneticPr fontId="7"/>
  </si>
  <si>
    <t>保険料※6</t>
    <phoneticPr fontId="21"/>
  </si>
  <si>
    <t>教材費※4</t>
    <phoneticPr fontId="7"/>
  </si>
  <si>
    <t>行事費※3</t>
    <phoneticPr fontId="7"/>
  </si>
  <si>
    <t>給食費※2</t>
    <phoneticPr fontId="7"/>
  </si>
  <si>
    <t>おやつ費※1</t>
    <rPh sb="3" eb="4">
      <t>ヒ</t>
    </rPh>
    <phoneticPr fontId="7"/>
  </si>
  <si>
    <t>給与(正規)</t>
    <phoneticPr fontId="7"/>
  </si>
  <si>
    <t>給与(非正規)</t>
    <phoneticPr fontId="7"/>
  </si>
  <si>
    <t>賞与(正規)</t>
    <phoneticPr fontId="7"/>
  </si>
  <si>
    <t>賞与(非正規)</t>
    <phoneticPr fontId="7"/>
  </si>
  <si>
    <t>通勤交通費</t>
    <phoneticPr fontId="7"/>
  </si>
  <si>
    <t>給食代※2</t>
    <phoneticPr fontId="7"/>
  </si>
  <si>
    <t>おやつ代※1</t>
    <phoneticPr fontId="7"/>
  </si>
  <si>
    <t>行事代※3</t>
    <phoneticPr fontId="7"/>
  </si>
  <si>
    <t>教材代※4</t>
    <phoneticPr fontId="7"/>
  </si>
  <si>
    <t>送迎代※5</t>
    <phoneticPr fontId="7"/>
  </si>
  <si>
    <t>保険料※6</t>
    <phoneticPr fontId="7"/>
  </si>
  <si>
    <t>入会金</t>
    <phoneticPr fontId="7"/>
  </si>
  <si>
    <t>保護者会費</t>
    <phoneticPr fontId="7"/>
  </si>
  <si>
    <t>小学校</t>
    <rPh sb="0" eb="3">
      <t>ショウガッコウ</t>
    </rPh>
    <phoneticPr fontId="7"/>
  </si>
  <si>
    <t>長時間加算(平日)</t>
    <phoneticPr fontId="7"/>
  </si>
  <si>
    <t>児童クラブ名</t>
    <rPh sb="0" eb="2">
      <t>ジドウ</t>
    </rPh>
    <rPh sb="5" eb="6">
      <t>メイ</t>
    </rPh>
    <phoneticPr fontId="45"/>
  </si>
  <si>
    <t>年度</t>
    <rPh sb="0" eb="2">
      <t>ネンド</t>
    </rPh>
    <phoneticPr fontId="45"/>
  </si>
  <si>
    <t>基準額</t>
    <rPh sb="0" eb="3">
      <t>キジュンガク</t>
    </rPh>
    <phoneticPr fontId="45"/>
  </si>
  <si>
    <t>人数</t>
    <rPh sb="0" eb="2">
      <t>ニンズウ</t>
    </rPh>
    <phoneticPr fontId="45"/>
  </si>
  <si>
    <t>金額</t>
    <rPh sb="0" eb="2">
      <t>キンガク</t>
    </rPh>
    <phoneticPr fontId="45"/>
  </si>
  <si>
    <t>長時間開所加算（平日分）</t>
    <rPh sb="0" eb="3">
      <t>チョウジカン</t>
    </rPh>
    <rPh sb="3" eb="7">
      <t>カイショカサン</t>
    </rPh>
    <rPh sb="8" eb="11">
      <t>ヘイジツブン</t>
    </rPh>
    <phoneticPr fontId="45"/>
  </si>
  <si>
    <t>長時間開所加算（長期休暇分日）</t>
    <rPh sb="0" eb="3">
      <t>チョウジカン</t>
    </rPh>
    <rPh sb="3" eb="7">
      <t>カイショカサン</t>
    </rPh>
    <rPh sb="8" eb="10">
      <t>チョウキ</t>
    </rPh>
    <rPh sb="10" eb="12">
      <t>キュウカ</t>
    </rPh>
    <rPh sb="12" eb="13">
      <t>ブン</t>
    </rPh>
    <rPh sb="13" eb="14">
      <t>ヒ</t>
    </rPh>
    <phoneticPr fontId="45"/>
  </si>
  <si>
    <t>障害児受入推進事業</t>
    <rPh sb="0" eb="3">
      <t>ショウガイジ</t>
    </rPh>
    <rPh sb="3" eb="4">
      <t>ウ</t>
    </rPh>
    <rPh sb="4" eb="5">
      <t>イ</t>
    </rPh>
    <rPh sb="5" eb="9">
      <t>スイシンジギョウ</t>
    </rPh>
    <phoneticPr fontId="45"/>
  </si>
  <si>
    <t>障害児受入強化推進事業（3人以上5人以下）</t>
    <rPh sb="0" eb="3">
      <t>ショウガイジ</t>
    </rPh>
    <rPh sb="3" eb="4">
      <t>ウ</t>
    </rPh>
    <rPh sb="4" eb="5">
      <t>イ</t>
    </rPh>
    <rPh sb="5" eb="7">
      <t>キョウカ</t>
    </rPh>
    <rPh sb="7" eb="11">
      <t>スイシンジギョウ</t>
    </rPh>
    <rPh sb="13" eb="16">
      <t>ニンイジョウ</t>
    </rPh>
    <rPh sb="17" eb="20">
      <t>ニンイカ</t>
    </rPh>
    <phoneticPr fontId="45"/>
  </si>
  <si>
    <t>障害児受入強化推進事業（6人以上8人以下）</t>
    <rPh sb="0" eb="3">
      <t>ショウガイジ</t>
    </rPh>
    <rPh sb="3" eb="4">
      <t>ウ</t>
    </rPh>
    <rPh sb="4" eb="5">
      <t>イ</t>
    </rPh>
    <rPh sb="5" eb="7">
      <t>キョウカ</t>
    </rPh>
    <rPh sb="7" eb="11">
      <t>スイシンジギョウ</t>
    </rPh>
    <rPh sb="13" eb="16">
      <t>ニンイジョウ</t>
    </rPh>
    <rPh sb="17" eb="20">
      <t>ニンイカ</t>
    </rPh>
    <phoneticPr fontId="45"/>
  </si>
  <si>
    <t>障害児受入強化推進事業（9人以上）</t>
    <rPh sb="0" eb="3">
      <t>ショウガイジ</t>
    </rPh>
    <rPh sb="3" eb="4">
      <t>ウ</t>
    </rPh>
    <rPh sb="4" eb="5">
      <t>イ</t>
    </rPh>
    <rPh sb="5" eb="7">
      <t>キョウカ</t>
    </rPh>
    <rPh sb="7" eb="11">
      <t>スイシンジギョウ</t>
    </rPh>
    <rPh sb="13" eb="16">
      <t>ニンイジョウ</t>
    </rPh>
    <phoneticPr fontId="45"/>
  </si>
  <si>
    <t>※職員3人以上配置</t>
    <rPh sb="1" eb="3">
      <t>ショクイン</t>
    </rPh>
    <rPh sb="4" eb="7">
      <t>ニンイジョウ</t>
    </rPh>
    <rPh sb="7" eb="9">
      <t>ハイチ</t>
    </rPh>
    <phoneticPr fontId="45"/>
  </si>
  <si>
    <t>※職員2人以上配置</t>
    <rPh sb="1" eb="3">
      <t>ショクイン</t>
    </rPh>
    <rPh sb="4" eb="5">
      <t>ニン</t>
    </rPh>
    <rPh sb="5" eb="9">
      <t>イジョウハイチ</t>
    </rPh>
    <phoneticPr fontId="45"/>
  </si>
  <si>
    <t>※職員1人配置</t>
    <rPh sb="1" eb="3">
      <t>ショクイン</t>
    </rPh>
    <rPh sb="4" eb="7">
      <t>ニンハイチ</t>
    </rPh>
    <phoneticPr fontId="45"/>
  </si>
  <si>
    <t>放課後児童支援員等処遇改善等事業</t>
    <rPh sb="0" eb="9">
      <t>ホウカゴジドウシエンイントウ</t>
    </rPh>
    <rPh sb="9" eb="14">
      <t>ショグウカイゼントウ</t>
    </rPh>
    <rPh sb="14" eb="16">
      <t>ジギョウ</t>
    </rPh>
    <phoneticPr fontId="45"/>
  </si>
  <si>
    <t>※1支援の単位当たりの年額</t>
    <rPh sb="2" eb="4">
      <t>シエン</t>
    </rPh>
    <rPh sb="5" eb="7">
      <t>タンイ</t>
    </rPh>
    <rPh sb="7" eb="8">
      <t>ア</t>
    </rPh>
    <rPh sb="11" eb="13">
      <t>ネンガク</t>
    </rPh>
    <phoneticPr fontId="45"/>
  </si>
  <si>
    <t>放課後児童支援員等処遇改善事業（月額9000円相当賃金改善）</t>
    <rPh sb="0" eb="9">
      <t>ホウカゴジドウシエンイントウ</t>
    </rPh>
    <rPh sb="9" eb="11">
      <t>ショグウ</t>
    </rPh>
    <rPh sb="11" eb="13">
      <t>カイゼン</t>
    </rPh>
    <rPh sb="13" eb="15">
      <t>ジギョウ</t>
    </rPh>
    <rPh sb="16" eb="18">
      <t>ゲツガク</t>
    </rPh>
    <rPh sb="22" eb="23">
      <t>エン</t>
    </rPh>
    <rPh sb="23" eb="25">
      <t>ソウトウ</t>
    </rPh>
    <rPh sb="25" eb="29">
      <t>チンギンカイゼン</t>
    </rPh>
    <phoneticPr fontId="45"/>
  </si>
  <si>
    <t>開所日数加算</t>
    <rPh sb="0" eb="6">
      <t>カイショニッスウカサン</t>
    </rPh>
    <phoneticPr fontId="45"/>
  </si>
  <si>
    <t>求職</t>
    <rPh sb="0" eb="2">
      <t>キュウショク</t>
    </rPh>
    <phoneticPr fontId="7"/>
  </si>
  <si>
    <t>就学</t>
    <rPh sb="0" eb="2">
      <t>シュウガク</t>
    </rPh>
    <phoneticPr fontId="7"/>
  </si>
  <si>
    <t>番号</t>
    <rPh sb="0" eb="2">
      <t>バンゴウ</t>
    </rPh>
    <phoneticPr fontId="45"/>
  </si>
  <si>
    <t>学年</t>
    <rPh sb="0" eb="2">
      <t>ガクネン</t>
    </rPh>
    <phoneticPr fontId="45"/>
  </si>
  <si>
    <t>学校名</t>
    <rPh sb="0" eb="3">
      <t>ガッコウメイ</t>
    </rPh>
    <phoneticPr fontId="45"/>
  </si>
  <si>
    <t>入所理由①</t>
    <rPh sb="0" eb="2">
      <t>ニュウショ</t>
    </rPh>
    <rPh sb="2" eb="4">
      <t>リユウ</t>
    </rPh>
    <phoneticPr fontId="45"/>
  </si>
  <si>
    <t>入所理由②</t>
    <rPh sb="0" eb="2">
      <t>ニュウショ</t>
    </rPh>
    <rPh sb="2" eb="4">
      <t>リユウ</t>
    </rPh>
    <phoneticPr fontId="45"/>
  </si>
  <si>
    <t>継続利用区分</t>
    <rPh sb="0" eb="2">
      <t>ケイゾク</t>
    </rPh>
    <rPh sb="2" eb="4">
      <t>リヨウ</t>
    </rPh>
    <rPh sb="4" eb="6">
      <t>クブン</t>
    </rPh>
    <phoneticPr fontId="45"/>
  </si>
  <si>
    <t>入所日</t>
    <rPh sb="0" eb="2">
      <t>ニュウショ</t>
    </rPh>
    <rPh sb="2" eb="3">
      <t>ビ</t>
    </rPh>
    <phoneticPr fontId="45"/>
  </si>
  <si>
    <t>退所日</t>
    <rPh sb="0" eb="2">
      <t>タイショ</t>
    </rPh>
    <rPh sb="2" eb="3">
      <t>ビ</t>
    </rPh>
    <phoneticPr fontId="45"/>
  </si>
  <si>
    <t>【入所事由】</t>
    <rPh sb="1" eb="3">
      <t>ニュウショ</t>
    </rPh>
    <rPh sb="3" eb="5">
      <t>ジユウ</t>
    </rPh>
    <phoneticPr fontId="45"/>
  </si>
  <si>
    <t>小学校毎児童数</t>
    <rPh sb="0" eb="3">
      <t>ショウガッコウ</t>
    </rPh>
    <rPh sb="3" eb="4">
      <t>ゴト</t>
    </rPh>
    <rPh sb="4" eb="6">
      <t>ジドウ</t>
    </rPh>
    <rPh sb="6" eb="7">
      <t>スウ</t>
    </rPh>
    <phoneticPr fontId="45"/>
  </si>
  <si>
    <t>合計</t>
    <rPh sb="0" eb="2">
      <t>ゴウケイ</t>
    </rPh>
    <phoneticPr fontId="45"/>
  </si>
  <si>
    <t>時点</t>
    <rPh sb="0" eb="2">
      <t>ジテン</t>
    </rPh>
    <phoneticPr fontId="45"/>
  </si>
  <si>
    <t>チェック①</t>
    <phoneticPr fontId="45"/>
  </si>
  <si>
    <t>チェック②</t>
    <phoneticPr fontId="45"/>
  </si>
  <si>
    <t>月毎の児童数</t>
    <rPh sb="0" eb="1">
      <t>ツキ</t>
    </rPh>
    <rPh sb="1" eb="2">
      <t>ゴト</t>
    </rPh>
    <rPh sb="3" eb="5">
      <t>ジドウ</t>
    </rPh>
    <rPh sb="5" eb="6">
      <t>スウ</t>
    </rPh>
    <phoneticPr fontId="45"/>
  </si>
  <si>
    <t>小学校</t>
    <rPh sb="0" eb="3">
      <t>ショウガッコウ</t>
    </rPh>
    <phoneticPr fontId="45"/>
  </si>
  <si>
    <t>補助金算定用児童数</t>
    <rPh sb="0" eb="3">
      <t>ホジョキン</t>
    </rPh>
    <rPh sb="3" eb="5">
      <t>サンテイ</t>
    </rPh>
    <rPh sb="5" eb="6">
      <t>ヨウ</t>
    </rPh>
    <rPh sb="6" eb="8">
      <t>ジドウ</t>
    </rPh>
    <rPh sb="8" eb="9">
      <t>スウ</t>
    </rPh>
    <phoneticPr fontId="45"/>
  </si>
  <si>
    <t>年間平均</t>
    <rPh sb="0" eb="2">
      <t>ネンカン</t>
    </rPh>
    <rPh sb="2" eb="4">
      <t>ヘイキン</t>
    </rPh>
    <phoneticPr fontId="45"/>
  </si>
  <si>
    <t>ひとり親想定児童数</t>
    <rPh sb="3" eb="4">
      <t>オヤ</t>
    </rPh>
    <rPh sb="4" eb="6">
      <t>ソウテイ</t>
    </rPh>
    <rPh sb="6" eb="8">
      <t>ジドウ</t>
    </rPh>
    <rPh sb="8" eb="9">
      <t>スウ</t>
    </rPh>
    <phoneticPr fontId="45"/>
  </si>
  <si>
    <t>利用希望日数上限</t>
    <rPh sb="0" eb="2">
      <t>リヨウ</t>
    </rPh>
    <rPh sb="2" eb="4">
      <t>キボウ</t>
    </rPh>
    <rPh sb="4" eb="6">
      <t>ニッスウ</t>
    </rPh>
    <rPh sb="6" eb="8">
      <t>ジョウゲン</t>
    </rPh>
    <phoneticPr fontId="45"/>
  </si>
  <si>
    <t>障がい</t>
    <rPh sb="0" eb="1">
      <t>ショウ</t>
    </rPh>
    <phoneticPr fontId="45"/>
  </si>
  <si>
    <t>月毎の障がい児数</t>
    <rPh sb="0" eb="1">
      <t>ツキ</t>
    </rPh>
    <rPh sb="1" eb="2">
      <t>ゴト</t>
    </rPh>
    <rPh sb="3" eb="4">
      <t>ショウ</t>
    </rPh>
    <rPh sb="6" eb="7">
      <t>ジ</t>
    </rPh>
    <rPh sb="7" eb="8">
      <t>スウ</t>
    </rPh>
    <phoneticPr fontId="45"/>
  </si>
  <si>
    <t>障がい区分</t>
    <rPh sb="0" eb="1">
      <t>ショウ</t>
    </rPh>
    <rPh sb="3" eb="5">
      <t>クブン</t>
    </rPh>
    <phoneticPr fontId="45"/>
  </si>
  <si>
    <t>障がい</t>
    <rPh sb="0" eb="1">
      <t>ショウ</t>
    </rPh>
    <phoneticPr fontId="45"/>
  </si>
  <si>
    <t>開所日</t>
    <rPh sb="0" eb="2">
      <t>カイショ</t>
    </rPh>
    <rPh sb="2" eb="3">
      <t>ビ</t>
    </rPh>
    <phoneticPr fontId="45"/>
  </si>
  <si>
    <t>実施場所</t>
    <rPh sb="0" eb="4">
      <t>ジッシバショ</t>
    </rPh>
    <phoneticPr fontId="7"/>
  </si>
  <si>
    <t>学校敷地内専用施設</t>
  </si>
  <si>
    <t>運営主体</t>
    <rPh sb="0" eb="4">
      <t>ウンエイシュタイ</t>
    </rPh>
    <phoneticPr fontId="7"/>
  </si>
  <si>
    <t>運営委員会</t>
    <rPh sb="0" eb="5">
      <t>ウンエイイインカイ</t>
    </rPh>
    <phoneticPr fontId="7"/>
  </si>
  <si>
    <t>NPO法人</t>
    <rPh sb="3" eb="5">
      <t>ホウジン</t>
    </rPh>
    <phoneticPr fontId="7"/>
  </si>
  <si>
    <t>株式会社</t>
    <rPh sb="0" eb="4">
      <t>カブシキガイシャ</t>
    </rPh>
    <phoneticPr fontId="7"/>
  </si>
  <si>
    <t>個人</t>
    <rPh sb="0" eb="2">
      <t>コジン</t>
    </rPh>
    <phoneticPr fontId="7"/>
  </si>
  <si>
    <t>昼食について</t>
    <rPh sb="0" eb="2">
      <t>チュウショク</t>
    </rPh>
    <phoneticPr fontId="7"/>
  </si>
  <si>
    <t>おやつの提供：</t>
    <rPh sb="4" eb="6">
      <t>テイキョウ</t>
    </rPh>
    <phoneticPr fontId="7"/>
  </si>
  <si>
    <t>利用料の減免</t>
    <rPh sb="0" eb="3">
      <t>リヨウリョウ</t>
    </rPh>
    <rPh sb="4" eb="6">
      <t>ゲンメン</t>
    </rPh>
    <phoneticPr fontId="7"/>
  </si>
  <si>
    <t>雇用形態</t>
    <rPh sb="0" eb="4">
      <t>コヨウケイタイ</t>
    </rPh>
    <phoneticPr fontId="7"/>
  </si>
  <si>
    <t>常勤</t>
    <rPh sb="0" eb="2">
      <t>ジョウキン</t>
    </rPh>
    <phoneticPr fontId="7"/>
  </si>
  <si>
    <t>非常勤</t>
    <rPh sb="0" eb="3">
      <t>ヒジョウキン</t>
    </rPh>
    <phoneticPr fontId="7"/>
  </si>
  <si>
    <t>職員健康診断の実施について</t>
    <rPh sb="0" eb="2">
      <t>ショクイン</t>
    </rPh>
    <rPh sb="2" eb="4">
      <t>ケンコウ</t>
    </rPh>
    <rPh sb="4" eb="6">
      <t>シンダン</t>
    </rPh>
    <rPh sb="7" eb="9">
      <t>ジッシ</t>
    </rPh>
    <phoneticPr fontId="7"/>
  </si>
  <si>
    <t>勤務地</t>
    <rPh sb="0" eb="3">
      <t>キンムチ</t>
    </rPh>
    <phoneticPr fontId="7"/>
  </si>
  <si>
    <t>日</t>
    <rPh sb="0" eb="1">
      <t>ニチ</t>
    </rPh>
    <phoneticPr fontId="7"/>
  </si>
  <si>
    <t>・静養スペースの有無</t>
    <rPh sb="1" eb="3">
      <t>セイヨウ</t>
    </rPh>
    <rPh sb="8" eb="10">
      <t>ウム</t>
    </rPh>
    <phoneticPr fontId="7"/>
  </si>
  <si>
    <t>面積：</t>
    <rPh sb="0" eb="2">
      <t>メンセキ</t>
    </rPh>
    <phoneticPr fontId="8"/>
  </si>
  <si>
    <t>㎡</t>
    <phoneticPr fontId="7"/>
  </si>
  <si>
    <t>（登録児童一人当たりの広さ</t>
    <phoneticPr fontId="7"/>
  </si>
  <si>
    <t>㎡）</t>
    <phoneticPr fontId="7"/>
  </si>
  <si>
    <t>月額賃借料</t>
    <rPh sb="0" eb="2">
      <t>ツキガク</t>
    </rPh>
    <rPh sb="2" eb="5">
      <t>チンシャクリョウ</t>
    </rPh>
    <phoneticPr fontId="7"/>
  </si>
  <si>
    <t>円</t>
    <rPh sb="0" eb="1">
      <t>エン</t>
    </rPh>
    <phoneticPr fontId="7"/>
  </si>
  <si>
    <t>手入力</t>
    <rPh sb="0" eb="3">
      <t>テニュウリョク</t>
    </rPh>
    <phoneticPr fontId="7"/>
  </si>
  <si>
    <t>プルダウン</t>
    <phoneticPr fontId="7"/>
  </si>
  <si>
    <t>安全計画策定について</t>
    <rPh sb="0" eb="4">
      <t>アンゼンケイカク</t>
    </rPh>
    <rPh sb="4" eb="6">
      <t>サクテイ</t>
    </rPh>
    <phoneticPr fontId="7"/>
  </si>
  <si>
    <t>①</t>
    <phoneticPr fontId="7"/>
  </si>
  <si>
    <t>②</t>
    <phoneticPr fontId="7"/>
  </si>
  <si>
    <t>（提供時間：</t>
    <phoneticPr fontId="7"/>
  </si>
  <si>
    <t>②利用者による弁当持参</t>
    <rPh sb="1" eb="4">
      <t>リヨウシャ</t>
    </rPh>
    <rPh sb="7" eb="11">
      <t>ベントウジサン</t>
    </rPh>
    <phoneticPr fontId="7"/>
  </si>
  <si>
    <t>①の場合</t>
    <rPh sb="2" eb="4">
      <t>バアイ</t>
    </rPh>
    <phoneticPr fontId="7"/>
  </si>
  <si>
    <t>事業所内部で調理</t>
    <rPh sb="0" eb="5">
      <t>ジギョウショナイブ</t>
    </rPh>
    <rPh sb="6" eb="8">
      <t>チョウリ</t>
    </rPh>
    <phoneticPr fontId="7"/>
  </si>
  <si>
    <t>外部からの搬入（ケータリング等）</t>
    <rPh sb="0" eb="2">
      <t>ガイブ</t>
    </rPh>
    <rPh sb="5" eb="7">
      <t>ハンニュウ</t>
    </rPh>
    <rPh sb="14" eb="15">
      <t>トウ</t>
    </rPh>
    <phoneticPr fontId="7"/>
  </si>
  <si>
    <t>「①事業者による手配」を選択した場合</t>
    <rPh sb="2" eb="5">
      <t>ジギョウシャ</t>
    </rPh>
    <rPh sb="8" eb="10">
      <t>テハイ</t>
    </rPh>
    <rPh sb="12" eb="14">
      <t>センタク</t>
    </rPh>
    <rPh sb="16" eb="18">
      <t>バアイ</t>
    </rPh>
    <phoneticPr fontId="7"/>
  </si>
  <si>
    <t>傷害保険加入の有無</t>
    <rPh sb="0" eb="4">
      <t>ショウガイホケン</t>
    </rPh>
    <rPh sb="4" eb="6">
      <t>カニュウ</t>
    </rPh>
    <rPh sb="7" eb="9">
      <t>ウム</t>
    </rPh>
    <phoneticPr fontId="7"/>
  </si>
  <si>
    <t>損害賠償保険加入の有無</t>
    <rPh sb="0" eb="4">
      <t>ソンガイバイショウ</t>
    </rPh>
    <rPh sb="4" eb="6">
      <t>ホケン</t>
    </rPh>
    <rPh sb="6" eb="8">
      <t>カニュウ</t>
    </rPh>
    <rPh sb="9" eb="11">
      <t>ウム</t>
    </rPh>
    <phoneticPr fontId="7"/>
  </si>
  <si>
    <t>車両による送迎</t>
    <rPh sb="0" eb="2">
      <t>シャリョウ</t>
    </rPh>
    <rPh sb="5" eb="7">
      <t>ソウゲイ</t>
    </rPh>
    <phoneticPr fontId="7"/>
  </si>
  <si>
    <t>・保有車両台数</t>
    <rPh sb="1" eb="7">
      <t>ホユウシャリョウダイスウ</t>
    </rPh>
    <phoneticPr fontId="7"/>
  </si>
  <si>
    <t>台</t>
    <rPh sb="0" eb="1">
      <t>ダイ</t>
    </rPh>
    <phoneticPr fontId="7"/>
  </si>
  <si>
    <t>・乗車及び降車時の点呼等による児童の所在確認</t>
    <rPh sb="1" eb="3">
      <t>ジョウシャ</t>
    </rPh>
    <rPh sb="3" eb="4">
      <t>オヨ</t>
    </rPh>
    <rPh sb="5" eb="8">
      <t>コウシャジ</t>
    </rPh>
    <rPh sb="9" eb="12">
      <t>テンコトウ</t>
    </rPh>
    <rPh sb="15" eb="17">
      <t>ジドウ</t>
    </rPh>
    <rPh sb="18" eb="22">
      <t>ショザイカクニン</t>
    </rPh>
    <phoneticPr fontId="7"/>
  </si>
  <si>
    <t>⑪</t>
  </si>
  <si>
    <t>③</t>
    <phoneticPr fontId="7"/>
  </si>
  <si>
    <t>④</t>
    <phoneticPr fontId="7"/>
  </si>
  <si>
    <t>⑤</t>
    <phoneticPr fontId="7"/>
  </si>
  <si>
    <t>⑥</t>
    <phoneticPr fontId="7"/>
  </si>
  <si>
    <t>⑦</t>
    <phoneticPr fontId="7"/>
  </si>
  <si>
    <t>⑧</t>
    <phoneticPr fontId="7"/>
  </si>
  <si>
    <t>⑨</t>
    <phoneticPr fontId="7"/>
  </si>
  <si>
    <t>⑩</t>
    <phoneticPr fontId="7"/>
  </si>
  <si>
    <t>⑪</t>
    <phoneticPr fontId="7"/>
  </si>
  <si>
    <t>保育士資格を有する者</t>
    <phoneticPr fontId="7"/>
  </si>
  <si>
    <t>社会福祉士資格を有する者</t>
    <phoneticPr fontId="7"/>
  </si>
  <si>
    <t>高等学校卒業者等であって、2年以上児童福祉事業に従事したもの</t>
    <phoneticPr fontId="7"/>
  </si>
  <si>
    <t>大学で社会福祉学等を専修する学科又はこれらに相当する課程を修めて卒業した者</t>
    <phoneticPr fontId="7"/>
  </si>
  <si>
    <t>大学で社会福祉学等を専修する学科を修得し、大学院への入学が認められた者</t>
    <phoneticPr fontId="7"/>
  </si>
  <si>
    <t>大学院で社会福祉学等を専攻する研究科又はこれらに相当する課程を修めて卒業した者</t>
    <phoneticPr fontId="7"/>
  </si>
  <si>
    <t>外国の大学において、社会福祉学等を専修する学科又はこれらに相当する課程を修めて卒業した者</t>
    <phoneticPr fontId="7"/>
  </si>
  <si>
    <t>高等学校卒業者等かつ2年以上放課後児童健全育成事業類似事業に従事し、市長が適当と認めたもの</t>
    <phoneticPr fontId="7"/>
  </si>
  <si>
    <t>出勤</t>
    <rPh sb="0" eb="2">
      <t>シュッキン</t>
    </rPh>
    <phoneticPr fontId="7"/>
  </si>
  <si>
    <t>退勤</t>
    <rPh sb="0" eb="2">
      <t>タイキン</t>
    </rPh>
    <phoneticPr fontId="7"/>
  </si>
  <si>
    <t>５年以上、放課後児童健全育成事業に従事した者であって、市町村長が適当と認めた者</t>
    <phoneticPr fontId="7"/>
  </si>
  <si>
    <t>教育職員免許法第４条に規定する免許状を有する者</t>
    <phoneticPr fontId="7"/>
  </si>
  <si>
    <t>(幼・小・中・高いずれかの教諭となる資格を有する者)</t>
    <phoneticPr fontId="7"/>
  </si>
  <si>
    <t>）</t>
    <phoneticPr fontId="7"/>
  </si>
  <si>
    <t>(うち送迎使用車両</t>
    <rPh sb="3" eb="5">
      <t>ソウゲイ</t>
    </rPh>
    <rPh sb="5" eb="7">
      <t>シヨウ</t>
    </rPh>
    <rPh sb="7" eb="9">
      <t>シャリョウ</t>
    </rPh>
    <phoneticPr fontId="7"/>
  </si>
  <si>
    <t>乗車及び降車時の点呼等による児童の所在確認</t>
    <rPh sb="0" eb="2">
      <t>ジョウシャ</t>
    </rPh>
    <rPh sb="2" eb="3">
      <t>オヨ</t>
    </rPh>
    <rPh sb="4" eb="7">
      <t>コウシャジ</t>
    </rPh>
    <rPh sb="8" eb="11">
      <t>テンコトウ</t>
    </rPh>
    <rPh sb="14" eb="16">
      <t>ジドウ</t>
    </rPh>
    <rPh sb="17" eb="21">
      <t>ショザイカクニン</t>
    </rPh>
    <phoneticPr fontId="7"/>
  </si>
  <si>
    <t>実施</t>
    <rPh sb="0" eb="2">
      <t>ジッシ</t>
    </rPh>
    <phoneticPr fontId="45"/>
  </si>
  <si>
    <t>未実施</t>
    <rPh sb="0" eb="3">
      <t>ミジッシ</t>
    </rPh>
    <phoneticPr fontId="45"/>
  </si>
  <si>
    <t>資格区分</t>
    <rPh sb="0" eb="4">
      <t>シカククブン</t>
    </rPh>
    <phoneticPr fontId="45"/>
  </si>
  <si>
    <t>⑧</t>
  </si>
  <si>
    <t>⑨</t>
  </si>
  <si>
    <t>⑩</t>
  </si>
  <si>
    <t>保育士資格を有する者</t>
  </si>
  <si>
    <t>社会福祉士資格を有する者</t>
  </si>
  <si>
    <t>高等学校卒業者等であって、2年以上児童福祉事業に従事したもの</t>
  </si>
  <si>
    <t>教育職員免許法第４条に規定する免許状を有する者</t>
  </si>
  <si>
    <t>大学で社会福祉学等を専修する学科又はこれらに相当する課程を修めて卒業した者</t>
  </si>
  <si>
    <t>大学で社会福祉学等を専修する学科を修得し、大学院への入学が認められた者</t>
  </si>
  <si>
    <t>大学院で社会福祉学等を専攻する研究科又はこれらに相当する課程を修めて卒業した者</t>
  </si>
  <si>
    <t>外国の大学において、社会福祉学等を専修する学科又はこれらに相当する課程を修めて卒業した者</t>
  </si>
  <si>
    <t>５年以上、放課後児童健全育成事業に従事した者であって、市町村長が適当と認めた者</t>
  </si>
  <si>
    <t>いしみね子ども児童クラブ</t>
  </si>
  <si>
    <t>しゅりの泉児童クラブ</t>
  </si>
  <si>
    <t>愛心児童クラブ</t>
  </si>
  <si>
    <t>童夢児童クラブ　せかんどべーす</t>
  </si>
  <si>
    <t>ふれんず学童</t>
  </si>
  <si>
    <t>クラブ№</t>
    <phoneticPr fontId="45"/>
  </si>
  <si>
    <t>クラブ名</t>
    <rPh sb="3" eb="4">
      <t>メイ</t>
    </rPh>
    <phoneticPr fontId="45"/>
  </si>
  <si>
    <t>那覇市田原301-3</t>
  </si>
  <si>
    <t>レジデンスAKAMINE1-A</t>
  </si>
  <si>
    <t>那覇市仲井真173番地　</t>
  </si>
  <si>
    <t>仲井真小学校敷地内</t>
  </si>
  <si>
    <t>那覇市首里崎山町4-35-2</t>
  </si>
  <si>
    <t>城南小学校内</t>
  </si>
  <si>
    <t>那覇市字小禄5-4-2</t>
  </si>
  <si>
    <t>小禄児童館2階</t>
  </si>
  <si>
    <t/>
  </si>
  <si>
    <t>那覇市首里石嶺町4-360-8</t>
  </si>
  <si>
    <t>石嶺小学校内</t>
  </si>
  <si>
    <t>那覇市古島2-29-4　</t>
  </si>
  <si>
    <t>嘉手納アパート101号室</t>
  </si>
  <si>
    <t>那覇市楚辺2-1-1</t>
  </si>
  <si>
    <t>城岳小学校2Ｆ</t>
  </si>
  <si>
    <t>上間小学校内</t>
  </si>
  <si>
    <t>那覇市安謝2-15-1</t>
  </si>
  <si>
    <t>ふれあいプラザ2F</t>
  </si>
  <si>
    <t>那覇市首里大名町1-49</t>
  </si>
  <si>
    <t>大名小学校内</t>
  </si>
  <si>
    <t>那覇市樋川2-7-1</t>
  </si>
  <si>
    <t>那覇市金城３－５－４　</t>
  </si>
  <si>
    <t>那覇市総合福祉センター１F</t>
  </si>
  <si>
    <t>大道小学校内１Ｆ</t>
  </si>
  <si>
    <t>那覇市田原3-12-4</t>
  </si>
  <si>
    <t>那覇市泊2－23－10</t>
  </si>
  <si>
    <t>那覇市字小禄583番地　</t>
  </si>
  <si>
    <t>ファミリーマンションＡ-4</t>
  </si>
  <si>
    <t>那覇市首里石嶺町3-325</t>
  </si>
  <si>
    <t>那覇市泉崎1-1-6</t>
  </si>
  <si>
    <t>開南小学校内1階</t>
  </si>
  <si>
    <t>那覇市牧志3-14-12</t>
  </si>
  <si>
    <t>那覇市銘苅3-16-32</t>
  </si>
  <si>
    <t>那覇市真嘉比1丁目17番2号</t>
  </si>
  <si>
    <t>那覇市安謝2-15-1　</t>
  </si>
  <si>
    <t>安謝児童館2F</t>
  </si>
  <si>
    <t>那覇市首里石嶺町2-198-1</t>
  </si>
  <si>
    <t>那覇市古波蔵1-30-1</t>
  </si>
  <si>
    <t>那覇市天久2-8-23</t>
  </si>
  <si>
    <t>スカイピアM２Ｆ</t>
  </si>
  <si>
    <t>那覇市泊1-14-18</t>
  </si>
  <si>
    <t>那覇市首里石嶺町4丁目390番地</t>
  </si>
  <si>
    <t>那覇市首里石嶺町1－94－7　１階</t>
  </si>
  <si>
    <t>那覇市首里石嶺町2-74-1</t>
  </si>
  <si>
    <t>城東小学校内</t>
  </si>
  <si>
    <t>那覇市字小禄1150番地</t>
  </si>
  <si>
    <t>小禄小学校内</t>
  </si>
  <si>
    <t>那覇市真嘉比1丁目1番10号</t>
  </si>
  <si>
    <t>那覇市宇栄原２－８－７</t>
  </si>
  <si>
    <t>那覇市長田1-16-3</t>
  </si>
  <si>
    <t>那覇市高良2-4-21</t>
  </si>
  <si>
    <t>那覇市前島１－１９－７</t>
  </si>
  <si>
    <t>那覇市金城5-16-11</t>
  </si>
  <si>
    <t>コーポエミネント102号室</t>
  </si>
  <si>
    <t>繁多川ハイツ302号室</t>
  </si>
  <si>
    <t>那覇市与儀319番地</t>
  </si>
  <si>
    <t>常アパート201</t>
  </si>
  <si>
    <t>沖縄県那覇市壺屋２丁目１７−３</t>
  </si>
  <si>
    <t>那覇市安謝207番地</t>
  </si>
  <si>
    <t>那覇市首里石嶺町3丁目219番地1</t>
  </si>
  <si>
    <t>アルコハイツ202号室</t>
  </si>
  <si>
    <t>松川共同住宅２００１～２００４</t>
  </si>
  <si>
    <t>那覇市首里石嶺町1丁目53番地2</t>
  </si>
  <si>
    <t>波平アパート1階</t>
  </si>
  <si>
    <t>那覇市前島1-2-19　</t>
  </si>
  <si>
    <t>マンションやら1階</t>
  </si>
  <si>
    <t>那覇市前島１－１２－１</t>
  </si>
  <si>
    <t>那覇市古島2-29-5</t>
  </si>
  <si>
    <t>まるみつ末吉ビル2-C</t>
  </si>
  <si>
    <t>那覇市仲井真400-5　</t>
  </si>
  <si>
    <t>比嘉アパート201</t>
  </si>
  <si>
    <t>コーポラス泉ヶ丘201号室</t>
  </si>
  <si>
    <t>コーポまるよし102</t>
  </si>
  <si>
    <t>オフィス泉崎2-A</t>
  </si>
  <si>
    <t>那覇市識名2-8-1</t>
  </si>
  <si>
    <t>２０１・２０２号室</t>
  </si>
  <si>
    <t>住所</t>
    <rPh sb="0" eb="2">
      <t>ジュウショ</t>
    </rPh>
    <phoneticPr fontId="45"/>
  </si>
  <si>
    <t>肩書</t>
    <rPh sb="0" eb="2">
      <t>カタガキ</t>
    </rPh>
    <phoneticPr fontId="45"/>
  </si>
  <si>
    <t>長期休暇期間(夏休み等）の昼食について（複数回答可）</t>
    <rPh sb="0" eb="6">
      <t>チョウキキュウカキカン</t>
    </rPh>
    <rPh sb="7" eb="9">
      <t>ナツヤス</t>
    </rPh>
    <rPh sb="10" eb="11">
      <t>トウ</t>
    </rPh>
    <rPh sb="13" eb="15">
      <t>チュウショク</t>
    </rPh>
    <rPh sb="20" eb="24">
      <t>フクスウカイトウ</t>
    </rPh>
    <rPh sb="24" eb="25">
      <t>カ</t>
    </rPh>
    <phoneticPr fontId="7"/>
  </si>
  <si>
    <t>①事業所（クラブ）による手配</t>
    <rPh sb="1" eb="4">
      <t>ジギョウショ</t>
    </rPh>
    <rPh sb="12" eb="14">
      <t>テハイ</t>
    </rPh>
    <phoneticPr fontId="7"/>
  </si>
  <si>
    <t>自動入力</t>
    <rPh sb="0" eb="4">
      <t>ジドウニュウリョク</t>
    </rPh>
    <phoneticPr fontId="7"/>
  </si>
  <si>
    <t>（対象：</t>
    <rPh sb="1" eb="3">
      <t>タイショウ</t>
    </rPh>
    <phoneticPr fontId="7"/>
  </si>
  <si>
    <t>時間</t>
    <rPh sb="0" eb="2">
      <t>ジカン</t>
    </rPh>
    <phoneticPr fontId="45"/>
  </si>
  <si>
    <t>(障がい児)</t>
  </si>
  <si>
    <t>高等学校卒業者等かつ2年以上放課後児童健全育成事業類似事業に従事し、市長が適当と認めたもの</t>
    <phoneticPr fontId="45"/>
  </si>
  <si>
    <t>年度終</t>
    <rPh sb="0" eb="2">
      <t>ネンド</t>
    </rPh>
    <rPh sb="2" eb="3">
      <t>オ</t>
    </rPh>
    <phoneticPr fontId="45"/>
  </si>
  <si>
    <t>入力</t>
    <rPh sb="0" eb="2">
      <t>ニュウリョク</t>
    </rPh>
    <phoneticPr fontId="45"/>
  </si>
  <si>
    <t>入力不要</t>
    <rPh sb="0" eb="2">
      <t>ニュウリョク</t>
    </rPh>
    <rPh sb="2" eb="4">
      <t>フヨウ</t>
    </rPh>
    <phoneticPr fontId="45"/>
  </si>
  <si>
    <t>合計</t>
    <rPh sb="0" eb="2">
      <t>ゴウケイ</t>
    </rPh>
    <phoneticPr fontId="8"/>
  </si>
  <si>
    <t>児童数</t>
    <rPh sb="0" eb="2">
      <t>ジドウ</t>
    </rPh>
    <rPh sb="2" eb="3">
      <t>スウ</t>
    </rPh>
    <phoneticPr fontId="8"/>
  </si>
  <si>
    <t>障がい児</t>
    <rPh sb="0" eb="1">
      <t>ショウ</t>
    </rPh>
    <rPh sb="3" eb="4">
      <t>ジ</t>
    </rPh>
    <phoneticPr fontId="8"/>
  </si>
  <si>
    <t>チェック①</t>
    <phoneticPr fontId="45"/>
  </si>
  <si>
    <t>保護者名か入所理由に入力漏れがありませんか。</t>
    <phoneticPr fontId="45"/>
  </si>
  <si>
    <t>チェック②</t>
    <phoneticPr fontId="45"/>
  </si>
  <si>
    <t>入所日と退所日が不整合です。</t>
    <rPh sb="0" eb="2">
      <t>ニュウショ</t>
    </rPh>
    <rPh sb="2" eb="3">
      <t>ビ</t>
    </rPh>
    <rPh sb="4" eb="6">
      <t>タイショ</t>
    </rPh>
    <rPh sb="6" eb="7">
      <t>ビ</t>
    </rPh>
    <rPh sb="8" eb="11">
      <t>フセイゴウ</t>
    </rPh>
    <phoneticPr fontId="45"/>
  </si>
  <si>
    <t>研修受講状況</t>
    <rPh sb="0" eb="2">
      <t>ケンシュウ</t>
    </rPh>
    <rPh sb="2" eb="4">
      <t>ジュコウ</t>
    </rPh>
    <rPh sb="4" eb="6">
      <t>ジョウキョウ</t>
    </rPh>
    <phoneticPr fontId="45"/>
  </si>
  <si>
    <t>受講済</t>
    <rPh sb="0" eb="2">
      <t>ジュコウ</t>
    </rPh>
    <rPh sb="2" eb="3">
      <t>ズ</t>
    </rPh>
    <phoneticPr fontId="45"/>
  </si>
  <si>
    <t>今年度受講予定</t>
    <rPh sb="0" eb="3">
      <t>コンネンド</t>
    </rPh>
    <rPh sb="3" eb="5">
      <t>ジュコウ</t>
    </rPh>
    <rPh sb="5" eb="7">
      <t>ヨテイ</t>
    </rPh>
    <phoneticPr fontId="45"/>
  </si>
  <si>
    <t>出産</t>
    <rPh sb="0" eb="2">
      <t>シュッサン</t>
    </rPh>
    <phoneticPr fontId="45"/>
  </si>
  <si>
    <t>平日</t>
    <rPh sb="0" eb="2">
      <t>ヘイジツ</t>
    </rPh>
    <phoneticPr fontId="8"/>
  </si>
  <si>
    <t>土曜日</t>
    <rPh sb="0" eb="3">
      <t>ドヨウビ</t>
    </rPh>
    <phoneticPr fontId="8"/>
  </si>
  <si>
    <t>～</t>
    <phoneticPr fontId="8"/>
  </si>
  <si>
    <t>チェック③</t>
    <phoneticPr fontId="45"/>
  </si>
  <si>
    <t>入所日を入力してください。</t>
    <rPh sb="0" eb="2">
      <t>ニュウショ</t>
    </rPh>
    <rPh sb="2" eb="3">
      <t>ビ</t>
    </rPh>
    <rPh sb="4" eb="6">
      <t>ニュウリョク</t>
    </rPh>
    <phoneticPr fontId="45"/>
  </si>
  <si>
    <t>開設時間</t>
    <rPh sb="0" eb="1">
      <t>ヒラキ</t>
    </rPh>
    <rPh sb="1" eb="2">
      <t>セツ</t>
    </rPh>
    <rPh sb="2" eb="4">
      <t>ジカン</t>
    </rPh>
    <phoneticPr fontId="8"/>
  </si>
  <si>
    <t>基準時間①</t>
    <rPh sb="0" eb="2">
      <t>キジュン</t>
    </rPh>
    <rPh sb="2" eb="4">
      <t>ジカン</t>
    </rPh>
    <phoneticPr fontId="8"/>
  </si>
  <si>
    <t>基準時間②</t>
    <rPh sb="0" eb="2">
      <t>キジュン</t>
    </rPh>
    <rPh sb="2" eb="4">
      <t>ジカン</t>
    </rPh>
    <phoneticPr fontId="8"/>
  </si>
  <si>
    <t>補助算定時間</t>
    <rPh sb="0" eb="2">
      <t>ホジョ</t>
    </rPh>
    <rPh sb="2" eb="4">
      <t>サンテイ</t>
    </rPh>
    <rPh sb="4" eb="6">
      <t>ジカン</t>
    </rPh>
    <phoneticPr fontId="8"/>
  </si>
  <si>
    <t>開設時間数値</t>
    <rPh sb="4" eb="6">
      <t>スウチ</t>
    </rPh>
    <phoneticPr fontId="8"/>
  </si>
  <si>
    <t>長時間開設加算（平日）時間</t>
    <rPh sb="0" eb="3">
      <t>チョウジカン</t>
    </rPh>
    <rPh sb="3" eb="5">
      <t>カイセツ</t>
    </rPh>
    <rPh sb="5" eb="7">
      <t>カサン</t>
    </rPh>
    <rPh sb="8" eb="10">
      <t>ヘイジツ</t>
    </rPh>
    <rPh sb="11" eb="13">
      <t>ジカン</t>
    </rPh>
    <phoneticPr fontId="45"/>
  </si>
  <si>
    <t>（土）長時間開設加算時間数</t>
    <rPh sb="1" eb="2">
      <t>ド</t>
    </rPh>
    <rPh sb="3" eb="6">
      <t>チョウジカン</t>
    </rPh>
    <rPh sb="6" eb="8">
      <t>カイセツ</t>
    </rPh>
    <rPh sb="8" eb="10">
      <t>カサン</t>
    </rPh>
    <rPh sb="10" eb="12">
      <t>ジカン</t>
    </rPh>
    <rPh sb="12" eb="13">
      <t>スウ</t>
    </rPh>
    <phoneticPr fontId="45"/>
  </si>
  <si>
    <t>長時間開設加算額（長期休暇分）</t>
    <phoneticPr fontId="45"/>
  </si>
  <si>
    <t>クラブ名称：</t>
    <rPh sb="3" eb="4">
      <t>ナ</t>
    </rPh>
    <rPh sb="4" eb="5">
      <t>ショウ</t>
    </rPh>
    <phoneticPr fontId="8"/>
  </si>
  <si>
    <t>）</t>
    <phoneticPr fontId="8"/>
  </si>
  <si>
    <t>資質向上研修
（障がい児コース）</t>
    <rPh sb="0" eb="4">
      <t>シシツコウジョウ</t>
    </rPh>
    <rPh sb="4" eb="6">
      <t>ケンシュウ</t>
    </rPh>
    <rPh sb="8" eb="9">
      <t>ショウ</t>
    </rPh>
    <rPh sb="11" eb="12">
      <t>ジ</t>
    </rPh>
    <phoneticPr fontId="8"/>
  </si>
  <si>
    <t>放課後児童支援員</t>
    <rPh sb="0" eb="5">
      <t>ホウカゴジドウ</t>
    </rPh>
    <rPh sb="5" eb="8">
      <t>シエンイン</t>
    </rPh>
    <phoneticPr fontId="45"/>
  </si>
  <si>
    <t>補助員</t>
    <rPh sb="0" eb="3">
      <t>ホジョイン</t>
    </rPh>
    <phoneticPr fontId="45"/>
  </si>
  <si>
    <t>職務内容</t>
    <rPh sb="0" eb="4">
      <t>ショクムナイヨウ</t>
    </rPh>
    <phoneticPr fontId="45"/>
  </si>
  <si>
    <t>職務内容</t>
    <rPh sb="0" eb="4">
      <t>ショクムナイヨウ</t>
    </rPh>
    <phoneticPr fontId="8"/>
  </si>
  <si>
    <t>資格区分</t>
    <rPh sb="0" eb="4">
      <t>シカククブン</t>
    </rPh>
    <phoneticPr fontId="8"/>
  </si>
  <si>
    <t>開所日</t>
    <rPh sb="0" eb="2">
      <t>カイショ</t>
    </rPh>
    <rPh sb="2" eb="3">
      <t>ビ</t>
    </rPh>
    <phoneticPr fontId="45"/>
  </si>
  <si>
    <t>閉所日</t>
    <rPh sb="0" eb="2">
      <t>ヘイショ</t>
    </rPh>
    <rPh sb="2" eb="3">
      <t>ビ</t>
    </rPh>
    <phoneticPr fontId="45"/>
  </si>
  <si>
    <t>○</t>
    <phoneticPr fontId="45"/>
  </si>
  <si>
    <t>長期休暇春</t>
    <rPh sb="4" eb="5">
      <t>ハル</t>
    </rPh>
    <phoneticPr fontId="7"/>
  </si>
  <si>
    <t>長期休暇夏</t>
    <rPh sb="4" eb="5">
      <t>ナツ</t>
    </rPh>
    <phoneticPr fontId="7"/>
  </si>
  <si>
    <t>長期休暇秋</t>
    <rPh sb="4" eb="5">
      <t>アキ</t>
    </rPh>
    <phoneticPr fontId="7"/>
  </si>
  <si>
    <t>長期休暇冬</t>
    <rPh sb="4" eb="5">
      <t>フユ</t>
    </rPh>
    <phoneticPr fontId="7"/>
  </si>
  <si>
    <t>A</t>
    <phoneticPr fontId="7"/>
  </si>
  <si>
    <t>B</t>
    <phoneticPr fontId="7"/>
  </si>
  <si>
    <t>C</t>
    <phoneticPr fontId="7"/>
  </si>
  <si>
    <t>D</t>
    <phoneticPr fontId="7"/>
  </si>
  <si>
    <t>E</t>
    <phoneticPr fontId="7"/>
  </si>
  <si>
    <t>F</t>
    <phoneticPr fontId="7"/>
  </si>
  <si>
    <t>在籍報告書</t>
    <rPh sb="0" eb="2">
      <t>ザイセキ</t>
    </rPh>
    <rPh sb="2" eb="5">
      <t>ホウコクショ</t>
    </rPh>
    <phoneticPr fontId="45"/>
  </si>
  <si>
    <t>のべ人数</t>
    <rPh sb="2" eb="4">
      <t>ニンズウ</t>
    </rPh>
    <phoneticPr fontId="45"/>
  </si>
  <si>
    <t>補助算定数</t>
    <rPh sb="0" eb="2">
      <t>ホジョ</t>
    </rPh>
    <rPh sb="2" eb="4">
      <t>サンテイ</t>
    </rPh>
    <rPh sb="4" eb="5">
      <t>スウ</t>
    </rPh>
    <phoneticPr fontId="45"/>
  </si>
  <si>
    <t>単純計</t>
    <rPh sb="0" eb="2">
      <t>タンジュン</t>
    </rPh>
    <rPh sb="2" eb="3">
      <t>ケイ</t>
    </rPh>
    <phoneticPr fontId="45"/>
  </si>
  <si>
    <t>時間</t>
    <rPh sb="0" eb="2">
      <t>ジカン</t>
    </rPh>
    <phoneticPr fontId="7"/>
  </si>
  <si>
    <t>平日時間加算①</t>
    <rPh sb="0" eb="2">
      <t>ヘイジツ</t>
    </rPh>
    <rPh sb="2" eb="4">
      <t>ジカン</t>
    </rPh>
    <rPh sb="4" eb="6">
      <t>カサン</t>
    </rPh>
    <phoneticPr fontId="45"/>
  </si>
  <si>
    <t>平日長時間加算②</t>
    <rPh sb="0" eb="2">
      <t>ヘイジツ</t>
    </rPh>
    <rPh sb="2" eb="5">
      <t>チョウジカン</t>
    </rPh>
    <rPh sb="5" eb="7">
      <t>カサン</t>
    </rPh>
    <phoneticPr fontId="45"/>
  </si>
  <si>
    <t>長期休暇加算</t>
    <rPh sb="0" eb="2">
      <t>チョウキ</t>
    </rPh>
    <rPh sb="2" eb="4">
      <t>キュウカ</t>
    </rPh>
    <rPh sb="4" eb="6">
      <t>カサン</t>
    </rPh>
    <phoneticPr fontId="45"/>
  </si>
  <si>
    <t>障がい等把握日</t>
    <rPh sb="0" eb="1">
      <t>ショウ</t>
    </rPh>
    <rPh sb="3" eb="4">
      <t>トウ</t>
    </rPh>
    <rPh sb="4" eb="6">
      <t>ハアク</t>
    </rPh>
    <rPh sb="6" eb="7">
      <t>ビ</t>
    </rPh>
    <phoneticPr fontId="45"/>
  </si>
  <si>
    <t>障害児受入加算額</t>
    <phoneticPr fontId="45"/>
  </si>
  <si>
    <t>障害児強化受入加算額</t>
    <phoneticPr fontId="45"/>
  </si>
  <si>
    <t>処遇改善等事業加算額</t>
    <phoneticPr fontId="45"/>
  </si>
  <si>
    <t>常勤職員</t>
    <rPh sb="0" eb="4">
      <t>ジョウキンショクイン</t>
    </rPh>
    <phoneticPr fontId="48"/>
  </si>
  <si>
    <t>非常勤職員</t>
    <rPh sb="0" eb="5">
      <t>ヒジョウキンショクイン</t>
    </rPh>
    <phoneticPr fontId="48"/>
  </si>
  <si>
    <t>常勤+非常勤</t>
    <rPh sb="0" eb="2">
      <t>ジョウキン</t>
    </rPh>
    <rPh sb="3" eb="6">
      <t>ヒジョウキン</t>
    </rPh>
    <phoneticPr fontId="48"/>
  </si>
  <si>
    <t>補助基準額</t>
    <rPh sb="0" eb="5">
      <t>ホジョキジュンガク</t>
    </rPh>
    <phoneticPr fontId="48"/>
  </si>
  <si>
    <t>賃金改善見込額</t>
    <rPh sb="0" eb="2">
      <t>チンギン</t>
    </rPh>
    <rPh sb="2" eb="4">
      <t>カイゼン</t>
    </rPh>
    <rPh sb="4" eb="6">
      <t>ミコミ</t>
    </rPh>
    <rPh sb="6" eb="7">
      <t>ガク</t>
    </rPh>
    <phoneticPr fontId="48"/>
  </si>
  <si>
    <t>法定福利事業主負担分</t>
    <rPh sb="0" eb="4">
      <t>ホウテイフクリ</t>
    </rPh>
    <rPh sb="4" eb="10">
      <t>ジギョウヌシフタンブン</t>
    </rPh>
    <phoneticPr fontId="48"/>
  </si>
  <si>
    <t>運営主体</t>
    <rPh sb="0" eb="2">
      <t>ウンエイ</t>
    </rPh>
    <rPh sb="2" eb="4">
      <t>シュタイ</t>
    </rPh>
    <phoneticPr fontId="45"/>
  </si>
  <si>
    <t>実施場所</t>
    <rPh sb="0" eb="2">
      <t>ジッシ</t>
    </rPh>
    <rPh sb="2" eb="4">
      <t>バショ</t>
    </rPh>
    <phoneticPr fontId="45"/>
  </si>
  <si>
    <t>支援員等の兼務の有無</t>
    <rPh sb="0" eb="2">
      <t>シエン</t>
    </rPh>
    <rPh sb="2" eb="3">
      <t>イン</t>
    </rPh>
    <rPh sb="3" eb="4">
      <t>トウ</t>
    </rPh>
    <rPh sb="5" eb="7">
      <t>ケンム</t>
    </rPh>
    <rPh sb="8" eb="10">
      <t>ウム</t>
    </rPh>
    <phoneticPr fontId="45"/>
  </si>
  <si>
    <t>おやつの提供</t>
    <rPh sb="4" eb="6">
      <t>テイキョウ</t>
    </rPh>
    <phoneticPr fontId="45"/>
  </si>
  <si>
    <t>保護者との連携状況
子どもの出欠席等の把握</t>
    <rPh sb="0" eb="3">
      <t>ホゴシャ</t>
    </rPh>
    <rPh sb="5" eb="7">
      <t>レンケイ</t>
    </rPh>
    <rPh sb="7" eb="9">
      <t>ジョウキョウ</t>
    </rPh>
    <rPh sb="10" eb="11">
      <t>コ</t>
    </rPh>
    <rPh sb="14" eb="17">
      <t>シュッケッセキ</t>
    </rPh>
    <rPh sb="17" eb="18">
      <t>トウ</t>
    </rPh>
    <rPh sb="19" eb="21">
      <t>ハアク</t>
    </rPh>
    <phoneticPr fontId="45"/>
  </si>
  <si>
    <t>保護者との連携状況
保護者からの相談への対応</t>
    <rPh sb="0" eb="3">
      <t>ホゴシャ</t>
    </rPh>
    <rPh sb="5" eb="7">
      <t>レンケイ</t>
    </rPh>
    <rPh sb="7" eb="9">
      <t>ジョウキョウ</t>
    </rPh>
    <rPh sb="10" eb="13">
      <t>ホゴシャ</t>
    </rPh>
    <rPh sb="16" eb="18">
      <t>ソウダン</t>
    </rPh>
    <rPh sb="20" eb="22">
      <t>タイオウ</t>
    </rPh>
    <phoneticPr fontId="45"/>
  </si>
  <si>
    <t>保護者との連携状況
保護者との連絡</t>
    <rPh sb="0" eb="3">
      <t>ホゴシャ</t>
    </rPh>
    <rPh sb="5" eb="7">
      <t>レンケイ</t>
    </rPh>
    <rPh sb="7" eb="9">
      <t>ジョウキョウ</t>
    </rPh>
    <rPh sb="10" eb="13">
      <t>ホゴシャ</t>
    </rPh>
    <rPh sb="15" eb="17">
      <t>レンラク</t>
    </rPh>
    <phoneticPr fontId="45"/>
  </si>
  <si>
    <t>育成支援への記録</t>
    <rPh sb="0" eb="2">
      <t>イクセイ</t>
    </rPh>
    <rPh sb="2" eb="4">
      <t>シエン</t>
    </rPh>
    <rPh sb="6" eb="8">
      <t>キロク</t>
    </rPh>
    <phoneticPr fontId="45"/>
  </si>
  <si>
    <t>新1年生の4月からの受入</t>
    <rPh sb="0" eb="1">
      <t>シン</t>
    </rPh>
    <rPh sb="2" eb="4">
      <t>ネンセイ</t>
    </rPh>
    <rPh sb="6" eb="7">
      <t>ツキ</t>
    </rPh>
    <rPh sb="10" eb="12">
      <t>ウケイレ</t>
    </rPh>
    <phoneticPr fontId="45"/>
  </si>
  <si>
    <t>利用開始等に関する情報提供</t>
    <rPh sb="0" eb="2">
      <t>リヨウ</t>
    </rPh>
    <rPh sb="2" eb="4">
      <t>カイシ</t>
    </rPh>
    <rPh sb="4" eb="5">
      <t>トウ</t>
    </rPh>
    <rPh sb="6" eb="7">
      <t>カン</t>
    </rPh>
    <rPh sb="9" eb="11">
      <t>ジョウホウ</t>
    </rPh>
    <rPh sb="11" eb="13">
      <t>テイキョウ</t>
    </rPh>
    <phoneticPr fontId="45"/>
  </si>
  <si>
    <t>保護者及び地域社会に対する情報提供</t>
    <phoneticPr fontId="45"/>
  </si>
  <si>
    <t>事業の運営についての重要事項に関する運営規程を定めている</t>
    <rPh sb="0" eb="2">
      <t>ジギョウ</t>
    </rPh>
    <rPh sb="3" eb="5">
      <t>ウンエイ</t>
    </rPh>
    <rPh sb="10" eb="12">
      <t>ジュウヨウ</t>
    </rPh>
    <rPh sb="12" eb="14">
      <t>ジコウ</t>
    </rPh>
    <rPh sb="15" eb="16">
      <t>カン</t>
    </rPh>
    <rPh sb="18" eb="20">
      <t>ウンエイ</t>
    </rPh>
    <rPh sb="20" eb="22">
      <t>キテイ</t>
    </rPh>
    <rPh sb="23" eb="24">
      <t>サダ</t>
    </rPh>
    <phoneticPr fontId="45"/>
  </si>
  <si>
    <t>事業の目的及び運営の方針</t>
    <rPh sb="0" eb="2">
      <t>ジギョウ</t>
    </rPh>
    <rPh sb="3" eb="5">
      <t>モクテキ</t>
    </rPh>
    <rPh sb="5" eb="6">
      <t>オヨ</t>
    </rPh>
    <rPh sb="7" eb="9">
      <t>ウンエイ</t>
    </rPh>
    <rPh sb="10" eb="12">
      <t>ホウシン</t>
    </rPh>
    <phoneticPr fontId="45"/>
  </si>
  <si>
    <t>職員の職種、員数及び職務の内容</t>
    <phoneticPr fontId="45"/>
  </si>
  <si>
    <t>開所している日及び時間</t>
    <phoneticPr fontId="45"/>
  </si>
  <si>
    <t>支援の内容及び当該支援の提供につき利用者の保護者が支払うべき額</t>
    <phoneticPr fontId="45"/>
  </si>
  <si>
    <t>利用定員</t>
    <rPh sb="0" eb="2">
      <t>リヨウ</t>
    </rPh>
    <rPh sb="2" eb="4">
      <t>テイイン</t>
    </rPh>
    <phoneticPr fontId="45"/>
  </si>
  <si>
    <t>通常の事業の実施地域</t>
    <phoneticPr fontId="45"/>
  </si>
  <si>
    <t>虐待の防止のための措置に関する事項</t>
    <rPh sb="0" eb="2">
      <t>ギャクタイ</t>
    </rPh>
    <rPh sb="3" eb="5">
      <t>ボウシ</t>
    </rPh>
    <rPh sb="9" eb="11">
      <t>ソチ</t>
    </rPh>
    <rPh sb="12" eb="13">
      <t>カン</t>
    </rPh>
    <rPh sb="15" eb="17">
      <t>ジコウ</t>
    </rPh>
    <phoneticPr fontId="17"/>
  </si>
  <si>
    <t>利用料等の徴収、管理及び執行に当たって、定期的な検査や決算報告を行っている</t>
    <phoneticPr fontId="45"/>
  </si>
  <si>
    <t>会計処理や運営状況について、保護者や地域社会に対して情報公開している</t>
    <phoneticPr fontId="45"/>
  </si>
  <si>
    <t>事業の利用に当たっての留意事項</t>
    <rPh sb="0" eb="2">
      <t>ジギョウ</t>
    </rPh>
    <rPh sb="3" eb="5">
      <t>リヨウ</t>
    </rPh>
    <rPh sb="6" eb="7">
      <t>ア</t>
    </rPh>
    <rPh sb="11" eb="13">
      <t>リュウイ</t>
    </rPh>
    <rPh sb="13" eb="15">
      <t>ジコウ</t>
    </rPh>
    <phoneticPr fontId="17"/>
  </si>
  <si>
    <t>緊急時等における対応方法</t>
    <phoneticPr fontId="45"/>
  </si>
  <si>
    <t>非常災害対策</t>
    <phoneticPr fontId="45"/>
  </si>
  <si>
    <t>年会費等</t>
    <rPh sb="0" eb="3">
      <t>ネンカイヒ</t>
    </rPh>
    <rPh sb="3" eb="4">
      <t>トウ</t>
    </rPh>
    <phoneticPr fontId="7"/>
  </si>
  <si>
    <t>内訳・月額</t>
    <rPh sb="0" eb="2">
      <t>ウチワケ</t>
    </rPh>
    <rPh sb="3" eb="5">
      <t>ツキガク</t>
    </rPh>
    <phoneticPr fontId="7"/>
  </si>
  <si>
    <t>社会福祉法人等</t>
    <rPh sb="0" eb="7">
      <t>シャカイフクシホウジントウ</t>
    </rPh>
    <phoneticPr fontId="7"/>
  </si>
  <si>
    <t>公益社団法人等</t>
    <rPh sb="0" eb="4">
      <t>コウエキシャダン</t>
    </rPh>
    <rPh sb="4" eb="7">
      <t>ホウジントウ</t>
    </rPh>
    <phoneticPr fontId="7"/>
  </si>
  <si>
    <t>保護者会</t>
    <rPh sb="0" eb="3">
      <t>ホゴシャ</t>
    </rPh>
    <rPh sb="3" eb="4">
      <t>カイ</t>
    </rPh>
    <phoneticPr fontId="7"/>
  </si>
  <si>
    <t>任意団体</t>
    <rPh sb="0" eb="2">
      <t>ニンイ</t>
    </rPh>
    <rPh sb="2" eb="4">
      <t>ダンタイ</t>
    </rPh>
    <phoneticPr fontId="7"/>
  </si>
  <si>
    <t>学校の余裕教室</t>
    <rPh sb="3" eb="7">
      <t>ヨユウキョウシツ</t>
    </rPh>
    <phoneticPr fontId="45"/>
  </si>
  <si>
    <t>児童館</t>
    <rPh sb="0" eb="3">
      <t>ジドウカン</t>
    </rPh>
    <phoneticPr fontId="45"/>
  </si>
  <si>
    <t>公有地専用施設</t>
    <rPh sb="0" eb="7">
      <t>コウユウチセンヨウシセツ</t>
    </rPh>
    <phoneticPr fontId="45"/>
  </si>
  <si>
    <t>民有地専用施設</t>
    <rPh sb="0" eb="3">
      <t>ミンユウチ</t>
    </rPh>
    <rPh sb="3" eb="7">
      <t>センヨウシセツ</t>
    </rPh>
    <phoneticPr fontId="45"/>
  </si>
  <si>
    <t>民家・アパート</t>
    <rPh sb="0" eb="2">
      <t>ミンカ</t>
    </rPh>
    <phoneticPr fontId="45"/>
  </si>
  <si>
    <t>公的施設利用</t>
    <rPh sb="0" eb="2">
      <t>コウテキ</t>
    </rPh>
    <rPh sb="2" eb="6">
      <t>シセツリヨウ</t>
    </rPh>
    <phoneticPr fontId="45"/>
  </si>
  <si>
    <t>保育所</t>
    <rPh sb="0" eb="3">
      <t>ホイクショ</t>
    </rPh>
    <phoneticPr fontId="45"/>
  </si>
  <si>
    <t>幼稚園</t>
    <rPh sb="0" eb="3">
      <t>ヨウチエン</t>
    </rPh>
    <phoneticPr fontId="45"/>
  </si>
  <si>
    <t>認定こども園</t>
    <rPh sb="0" eb="2">
      <t>ニンテイ</t>
    </rPh>
    <rPh sb="5" eb="6">
      <t>エン</t>
    </rPh>
    <phoneticPr fontId="45"/>
  </si>
  <si>
    <t>空き店舗</t>
    <rPh sb="0" eb="1">
      <t>ア</t>
    </rPh>
    <rPh sb="2" eb="4">
      <t>テンポ</t>
    </rPh>
    <phoneticPr fontId="45"/>
  </si>
  <si>
    <t>その他</t>
    <rPh sb="2" eb="3">
      <t>タ</t>
    </rPh>
    <phoneticPr fontId="45"/>
  </si>
  <si>
    <t>資格なし</t>
    <rPh sb="0" eb="2">
      <t>シカク</t>
    </rPh>
    <phoneticPr fontId="7"/>
  </si>
  <si>
    <t>月ごと利用人数</t>
  </si>
  <si>
    <t>月ごと開所日数</t>
  </si>
  <si>
    <t>4月</t>
  </si>
  <si>
    <t>5月</t>
  </si>
  <si>
    <t>6月</t>
  </si>
  <si>
    <t>7月</t>
  </si>
  <si>
    <t>8月</t>
  </si>
  <si>
    <t>9月</t>
  </si>
  <si>
    <t>10月</t>
  </si>
  <si>
    <t>11月</t>
  </si>
  <si>
    <t>12月</t>
  </si>
  <si>
    <t>1月</t>
  </si>
  <si>
    <t>2月</t>
  </si>
  <si>
    <t>3月</t>
  </si>
  <si>
    <t>小禄児童クラブ</t>
    <rPh sb="0" eb="2">
      <t>オロク</t>
    </rPh>
    <rPh sb="2" eb="4">
      <t>ジドウ</t>
    </rPh>
    <phoneticPr fontId="48"/>
  </si>
  <si>
    <t>高良児童クラブ</t>
    <rPh sb="0" eb="2">
      <t>タカラ</t>
    </rPh>
    <rPh sb="2" eb="4">
      <t>ジドウ</t>
    </rPh>
    <phoneticPr fontId="48"/>
  </si>
  <si>
    <t>なかいま児童クラブ</t>
    <rPh sb="4" eb="6">
      <t>ジドウ</t>
    </rPh>
    <phoneticPr fontId="48"/>
  </si>
  <si>
    <t>城西児童クラブ</t>
    <rPh sb="0" eb="2">
      <t>ジョウセイ</t>
    </rPh>
    <rPh sb="2" eb="4">
      <t>ジドウ</t>
    </rPh>
    <phoneticPr fontId="48"/>
  </si>
  <si>
    <t>城南児童クラブ</t>
    <rPh sb="0" eb="2">
      <t>ジョウナン</t>
    </rPh>
    <rPh sb="2" eb="4">
      <t>ジドウ</t>
    </rPh>
    <phoneticPr fontId="3"/>
  </si>
  <si>
    <t>群星児童クラブ</t>
    <rPh sb="0" eb="2">
      <t>ムルブシ</t>
    </rPh>
    <rPh sb="2" eb="4">
      <t>ジドウ</t>
    </rPh>
    <phoneticPr fontId="48"/>
  </si>
  <si>
    <t>城北児童クラブ</t>
    <rPh sb="0" eb="2">
      <t>ジョウホク</t>
    </rPh>
    <rPh sb="2" eb="4">
      <t>ジドウ</t>
    </rPh>
    <phoneticPr fontId="48"/>
  </si>
  <si>
    <t>石嶺児童クラブ</t>
    <rPh sb="0" eb="2">
      <t>イシミネ</t>
    </rPh>
    <rPh sb="2" eb="4">
      <t>ジドウ</t>
    </rPh>
    <phoneticPr fontId="48"/>
  </si>
  <si>
    <t>末吉児童クラブ</t>
    <rPh sb="0" eb="2">
      <t>スエヨシ</t>
    </rPh>
    <rPh sb="2" eb="4">
      <t>ジドウ</t>
    </rPh>
    <phoneticPr fontId="48"/>
  </si>
  <si>
    <t>城岳児童クラブ</t>
    <rPh sb="0" eb="1">
      <t>シロ</t>
    </rPh>
    <rPh sb="1" eb="2">
      <t>ガク</t>
    </rPh>
    <rPh sb="2" eb="4">
      <t>ジドウ</t>
    </rPh>
    <phoneticPr fontId="48"/>
  </si>
  <si>
    <t>古蔵児童クラブ</t>
    <rPh sb="0" eb="1">
      <t>フル</t>
    </rPh>
    <rPh sb="1" eb="2">
      <t>クラ</t>
    </rPh>
    <rPh sb="2" eb="4">
      <t>ジドウ</t>
    </rPh>
    <phoneticPr fontId="48"/>
  </si>
  <si>
    <t>上間児童クラブ</t>
    <rPh sb="0" eb="2">
      <t>ウエマ</t>
    </rPh>
    <rPh sb="2" eb="4">
      <t>ジドウ</t>
    </rPh>
    <phoneticPr fontId="48"/>
  </si>
  <si>
    <t>真和志児童クラブ</t>
    <rPh sb="0" eb="1">
      <t>マ</t>
    </rPh>
    <rPh sb="1" eb="2">
      <t>ワ</t>
    </rPh>
    <rPh sb="2" eb="3">
      <t>シ</t>
    </rPh>
    <rPh sb="3" eb="5">
      <t>ジドウ</t>
    </rPh>
    <phoneticPr fontId="48"/>
  </si>
  <si>
    <t>安謝児童クラブ</t>
    <rPh sb="0" eb="2">
      <t>アジャ</t>
    </rPh>
    <rPh sb="2" eb="4">
      <t>ジドウ</t>
    </rPh>
    <phoneticPr fontId="3"/>
  </si>
  <si>
    <t>はぐくみ児童クラブ</t>
    <rPh sb="4" eb="6">
      <t>ジドウ</t>
    </rPh>
    <phoneticPr fontId="3"/>
  </si>
  <si>
    <t>大名児童クラブ</t>
    <rPh sb="0" eb="2">
      <t>オオナ</t>
    </rPh>
    <rPh sb="2" eb="4">
      <t>ジドウ</t>
    </rPh>
    <phoneticPr fontId="48"/>
  </si>
  <si>
    <t>神原児童クラブ</t>
    <rPh sb="0" eb="2">
      <t>カミハラ</t>
    </rPh>
    <rPh sb="2" eb="4">
      <t>ジドウ</t>
    </rPh>
    <phoneticPr fontId="48"/>
  </si>
  <si>
    <t>曙児童クラブ</t>
    <rPh sb="0" eb="1">
      <t>アケボノ</t>
    </rPh>
    <rPh sb="1" eb="3">
      <t>ジドウ</t>
    </rPh>
    <phoneticPr fontId="48"/>
  </si>
  <si>
    <t>松川児童クラブ ひばり校</t>
    <rPh sb="0" eb="1">
      <t>マツ</t>
    </rPh>
    <rPh sb="1" eb="2">
      <t>ガワ</t>
    </rPh>
    <rPh sb="2" eb="4">
      <t>ジドウ</t>
    </rPh>
    <rPh sb="11" eb="12">
      <t>コウ</t>
    </rPh>
    <phoneticPr fontId="48"/>
  </si>
  <si>
    <t>金城児童クラブ</t>
    <rPh sb="0" eb="2">
      <t>キンジョウ</t>
    </rPh>
    <rPh sb="2" eb="4">
      <t>ジドウ</t>
    </rPh>
    <phoneticPr fontId="48"/>
  </si>
  <si>
    <t>垣花児童クラブ</t>
    <rPh sb="0" eb="1">
      <t>カキ</t>
    </rPh>
    <rPh sb="1" eb="2">
      <t>ハナ</t>
    </rPh>
    <rPh sb="2" eb="4">
      <t>ジドウ</t>
    </rPh>
    <phoneticPr fontId="48"/>
  </si>
  <si>
    <t>あすなろ児童クラブ</t>
    <rPh sb="4" eb="6">
      <t>ジドウ</t>
    </rPh>
    <phoneticPr fontId="3"/>
  </si>
  <si>
    <t>放課後児童クラブNIOW（にお）</t>
    <rPh sb="0" eb="3">
      <t>ホウカゴ</t>
    </rPh>
    <rPh sb="3" eb="5">
      <t>ジドウ</t>
    </rPh>
    <phoneticPr fontId="35"/>
  </si>
  <si>
    <t>大道児童クラブ</t>
    <rPh sb="0" eb="2">
      <t>オオミチ</t>
    </rPh>
    <rPh sb="2" eb="4">
      <t>ジドウ</t>
    </rPh>
    <phoneticPr fontId="48"/>
  </si>
  <si>
    <t>若狭児童クラブ</t>
    <rPh sb="0" eb="2">
      <t>ワカサ</t>
    </rPh>
    <rPh sb="2" eb="4">
      <t>ジドウ</t>
    </rPh>
    <phoneticPr fontId="48"/>
  </si>
  <si>
    <t>たばる児童クラブ</t>
    <rPh sb="3" eb="5">
      <t>ジドウ</t>
    </rPh>
    <phoneticPr fontId="48"/>
  </si>
  <si>
    <t>識名児童クラブ</t>
    <rPh sb="0" eb="2">
      <t>シキナ</t>
    </rPh>
    <rPh sb="2" eb="4">
      <t>ジドウ</t>
    </rPh>
    <phoneticPr fontId="48"/>
  </si>
  <si>
    <t>泊児童クラブ</t>
    <rPh sb="0" eb="1">
      <t>トマリ</t>
    </rPh>
    <rPh sb="1" eb="3">
      <t>ジドウ</t>
    </rPh>
    <phoneticPr fontId="48"/>
  </si>
  <si>
    <t>与儀児童クラブ</t>
    <rPh sb="0" eb="2">
      <t>ヨギ</t>
    </rPh>
    <rPh sb="2" eb="4">
      <t>ジドウ</t>
    </rPh>
    <phoneticPr fontId="3"/>
  </si>
  <si>
    <t>小禄南児童クラブ</t>
    <rPh sb="0" eb="2">
      <t>オロク</t>
    </rPh>
    <rPh sb="2" eb="3">
      <t>ミナミ</t>
    </rPh>
    <rPh sb="3" eb="5">
      <t>ジドウ</t>
    </rPh>
    <phoneticPr fontId="48"/>
  </si>
  <si>
    <t>はなぞの児童クラブ</t>
    <rPh sb="4" eb="6">
      <t>ジドウ</t>
    </rPh>
    <phoneticPr fontId="48"/>
  </si>
  <si>
    <t>わかめ児童クラブ</t>
    <rPh sb="3" eb="5">
      <t>ジドウ</t>
    </rPh>
    <phoneticPr fontId="48"/>
  </si>
  <si>
    <t>こざくら児童クラブ</t>
    <rPh sb="4" eb="6">
      <t>ジドウ</t>
    </rPh>
    <phoneticPr fontId="48"/>
  </si>
  <si>
    <t>開南児童クラブ</t>
    <rPh sb="0" eb="1">
      <t>ヒラ</t>
    </rPh>
    <rPh sb="1" eb="2">
      <t>ミナミ</t>
    </rPh>
    <rPh sb="2" eb="4">
      <t>ジドウ</t>
    </rPh>
    <phoneticPr fontId="48"/>
  </si>
  <si>
    <t>壺屋児童クラブ</t>
    <rPh sb="0" eb="1">
      <t>ツボ</t>
    </rPh>
    <rPh sb="1" eb="2">
      <t>ヤ</t>
    </rPh>
    <rPh sb="2" eb="4">
      <t>ジドウ</t>
    </rPh>
    <phoneticPr fontId="48"/>
  </si>
  <si>
    <t>めかる児童クラブ</t>
    <rPh sb="3" eb="5">
      <t>ジドウ</t>
    </rPh>
    <phoneticPr fontId="3"/>
  </si>
  <si>
    <t>なは小児童クラブ</t>
    <rPh sb="2" eb="3">
      <t>ショウ</t>
    </rPh>
    <rPh sb="3" eb="5">
      <t>ジドウ</t>
    </rPh>
    <phoneticPr fontId="48"/>
  </si>
  <si>
    <t>にこにこ児童クラブ</t>
    <rPh sb="4" eb="6">
      <t>ジドウ</t>
    </rPh>
    <phoneticPr fontId="48"/>
  </si>
  <si>
    <t>めかるっ子児童クラブ</t>
    <rPh sb="4" eb="5">
      <t>コ</t>
    </rPh>
    <rPh sb="5" eb="7">
      <t>ジドウ</t>
    </rPh>
    <phoneticPr fontId="48"/>
  </si>
  <si>
    <t>ひまわり児童クラブ</t>
    <rPh sb="4" eb="6">
      <t>ジドウ</t>
    </rPh>
    <phoneticPr fontId="48"/>
  </si>
  <si>
    <t>放課後児童クラブHIMN（ひーむん）</t>
    <rPh sb="0" eb="3">
      <t>ホウカゴ</t>
    </rPh>
    <rPh sb="3" eb="5">
      <t>ジドウ</t>
    </rPh>
    <phoneticPr fontId="35"/>
  </si>
  <si>
    <t>泊キッズ児童クラブ</t>
    <rPh sb="0" eb="1">
      <t>トマリ</t>
    </rPh>
    <rPh sb="4" eb="6">
      <t>ジドウ</t>
    </rPh>
    <phoneticPr fontId="48"/>
  </si>
  <si>
    <t>みやび児童クラブ</t>
    <rPh sb="3" eb="5">
      <t>ジドウ</t>
    </rPh>
    <phoneticPr fontId="48"/>
  </si>
  <si>
    <t>汀良児童クラブ</t>
    <rPh sb="2" eb="4">
      <t>ジドウ</t>
    </rPh>
    <phoneticPr fontId="48"/>
  </si>
  <si>
    <t>さくら児童クラブ</t>
    <rPh sb="3" eb="5">
      <t>ジドウ</t>
    </rPh>
    <phoneticPr fontId="48"/>
  </si>
  <si>
    <t>あめく児童クラブ</t>
    <rPh sb="3" eb="5">
      <t>ジドウ</t>
    </rPh>
    <phoneticPr fontId="48"/>
  </si>
  <si>
    <t>あめくホップ児童クラブ</t>
    <rPh sb="6" eb="8">
      <t>ジドウ</t>
    </rPh>
    <phoneticPr fontId="48"/>
  </si>
  <si>
    <t>あめくステップ児童クラブ</t>
    <rPh sb="7" eb="9">
      <t>ジドウ</t>
    </rPh>
    <phoneticPr fontId="48"/>
  </si>
  <si>
    <t>あめくジャンプ児童クラブ</t>
    <rPh sb="7" eb="9">
      <t>ジドウ</t>
    </rPh>
    <phoneticPr fontId="48"/>
  </si>
  <si>
    <t>長田児童クラブ</t>
    <rPh sb="0" eb="2">
      <t>ナガタ</t>
    </rPh>
    <rPh sb="2" eb="4">
      <t>ジドウ</t>
    </rPh>
    <phoneticPr fontId="48"/>
  </si>
  <si>
    <t>ながやま児童クラブ</t>
    <rPh sb="4" eb="6">
      <t>ジドウ</t>
    </rPh>
    <phoneticPr fontId="48"/>
  </si>
  <si>
    <t>かいせい児童クラブ</t>
    <rPh sb="4" eb="6">
      <t>ジドウ</t>
    </rPh>
    <phoneticPr fontId="48"/>
  </si>
  <si>
    <t>オレンジ児童クラブ</t>
    <rPh sb="4" eb="6">
      <t>ジドウ</t>
    </rPh>
    <phoneticPr fontId="48"/>
  </si>
  <si>
    <t>緑児童クラブ</t>
    <rPh sb="0" eb="1">
      <t>ミドリ</t>
    </rPh>
    <rPh sb="1" eb="3">
      <t>ジドウ</t>
    </rPh>
    <phoneticPr fontId="48"/>
  </si>
  <si>
    <t>うーまくー児童クラブ</t>
    <rPh sb="5" eb="7">
      <t>ジドウ</t>
    </rPh>
    <phoneticPr fontId="48"/>
  </si>
  <si>
    <t>泊スマイル児童クラブ</t>
    <rPh sb="0" eb="1">
      <t>トマリ</t>
    </rPh>
    <rPh sb="5" eb="7">
      <t>ジドウ</t>
    </rPh>
    <phoneticPr fontId="48"/>
  </si>
  <si>
    <t>首里児童クラブ</t>
    <rPh sb="0" eb="2">
      <t>シュリ</t>
    </rPh>
    <rPh sb="2" eb="4">
      <t>ジドウ</t>
    </rPh>
    <phoneticPr fontId="48"/>
  </si>
  <si>
    <t>アカンミキッズクラブ</t>
    <phoneticPr fontId="48"/>
  </si>
  <si>
    <t>第二汀良児童クラブ</t>
    <rPh sb="0" eb="1">
      <t>ダイ</t>
    </rPh>
    <rPh sb="1" eb="2">
      <t>ニ</t>
    </rPh>
    <rPh sb="2" eb="4">
      <t>テラ</t>
    </rPh>
    <rPh sb="4" eb="6">
      <t>ジドウ</t>
    </rPh>
    <phoneticPr fontId="48"/>
  </si>
  <si>
    <t>第2小禄児童クラブ</t>
    <rPh sb="0" eb="1">
      <t>ダイ</t>
    </rPh>
    <rPh sb="2" eb="4">
      <t>オロク</t>
    </rPh>
    <rPh sb="4" eb="6">
      <t>ジドウ</t>
    </rPh>
    <phoneticPr fontId="48"/>
  </si>
  <si>
    <t>なないろ児童クラブ新都心</t>
    <rPh sb="4" eb="6">
      <t>ジドウ</t>
    </rPh>
    <rPh sb="9" eb="12">
      <t>シントシン</t>
    </rPh>
    <phoneticPr fontId="48"/>
  </si>
  <si>
    <t>さくら岡児童クラブ</t>
    <rPh sb="3" eb="4">
      <t>オカ</t>
    </rPh>
    <rPh sb="4" eb="6">
      <t>ジドウ</t>
    </rPh>
    <phoneticPr fontId="48"/>
  </si>
  <si>
    <t>ともだちや児童クラブ　おおかみ</t>
    <rPh sb="5" eb="7">
      <t>ジドウ</t>
    </rPh>
    <phoneticPr fontId="48"/>
  </si>
  <si>
    <t>すずのね児童クラブ</t>
    <rPh sb="4" eb="6">
      <t>ジドウ</t>
    </rPh>
    <phoneticPr fontId="48"/>
  </si>
  <si>
    <t>天妃のびのび児童クラブ</t>
    <rPh sb="0" eb="2">
      <t>テンピ</t>
    </rPh>
    <rPh sb="6" eb="8">
      <t>ジドウ</t>
    </rPh>
    <phoneticPr fontId="3"/>
  </si>
  <si>
    <t>やるき・げんき児童クラブ</t>
    <rPh sb="7" eb="9">
      <t>ジドウ</t>
    </rPh>
    <phoneticPr fontId="48"/>
  </si>
  <si>
    <t>高良たんぽぽ児童クラブ</t>
    <rPh sb="0" eb="2">
      <t>タカラ</t>
    </rPh>
    <rPh sb="6" eb="8">
      <t>ジドウ</t>
    </rPh>
    <phoneticPr fontId="48"/>
  </si>
  <si>
    <t>なはっ子児童クラブ</t>
    <rPh sb="3" eb="4">
      <t>コ</t>
    </rPh>
    <rPh sb="4" eb="6">
      <t>ジドウ</t>
    </rPh>
    <phoneticPr fontId="48"/>
  </si>
  <si>
    <t>らいおん児童クラブ</t>
    <rPh sb="4" eb="6">
      <t>ジドウ</t>
    </rPh>
    <phoneticPr fontId="48"/>
  </si>
  <si>
    <t>風のうた児童クラブ</t>
    <rPh sb="0" eb="1">
      <t>カゼ</t>
    </rPh>
    <rPh sb="4" eb="6">
      <t>ジドウ</t>
    </rPh>
    <phoneticPr fontId="48"/>
  </si>
  <si>
    <t>めかる第3児童クラブ</t>
    <rPh sb="3" eb="4">
      <t>ダイ</t>
    </rPh>
    <rPh sb="5" eb="7">
      <t>ジドウ</t>
    </rPh>
    <phoneticPr fontId="48"/>
  </si>
  <si>
    <t>あめく第5児童クラブ</t>
    <rPh sb="3" eb="4">
      <t>ダイ</t>
    </rPh>
    <rPh sb="5" eb="7">
      <t>ジドウ</t>
    </rPh>
    <phoneticPr fontId="48"/>
  </si>
  <si>
    <t>童夢児童クラブ</t>
    <rPh sb="0" eb="2">
      <t>ドウム</t>
    </rPh>
    <rPh sb="2" eb="4">
      <t>ジドウ</t>
    </rPh>
    <phoneticPr fontId="48"/>
  </si>
  <si>
    <t>城児童クラブ</t>
    <rPh sb="0" eb="1">
      <t>シロ</t>
    </rPh>
    <rPh sb="1" eb="3">
      <t>ジドウ</t>
    </rPh>
    <phoneticPr fontId="48"/>
  </si>
  <si>
    <t>YMCA児童クラブ</t>
    <rPh sb="4" eb="6">
      <t>ジドウ</t>
    </rPh>
    <phoneticPr fontId="48"/>
  </si>
  <si>
    <t>彩羽キッズクラブ</t>
    <rPh sb="0" eb="2">
      <t>イロハ</t>
    </rPh>
    <phoneticPr fontId="48"/>
  </si>
  <si>
    <t>さくらっ子児童クラブ</t>
    <rPh sb="4" eb="7">
      <t>コジドウ</t>
    </rPh>
    <phoneticPr fontId="48"/>
  </si>
  <si>
    <t>あやめ学童</t>
    <rPh sb="3" eb="5">
      <t>ガクドウ</t>
    </rPh>
    <phoneticPr fontId="48"/>
  </si>
  <si>
    <t>第二はぐくみ児童クラブ</t>
    <rPh sb="0" eb="1">
      <t>ダイ</t>
    </rPh>
    <rPh sb="1" eb="2">
      <t>ニ</t>
    </rPh>
    <rPh sb="6" eb="8">
      <t>ジドウ</t>
    </rPh>
    <phoneticPr fontId="48"/>
  </si>
  <si>
    <t>松川児童クラブ　エンゼル校</t>
    <rPh sb="0" eb="1">
      <t>マツ</t>
    </rPh>
    <rPh sb="1" eb="2">
      <t>ガワ</t>
    </rPh>
    <rPh sb="2" eb="4">
      <t>ジドウ</t>
    </rPh>
    <rPh sb="12" eb="13">
      <t>コウ</t>
    </rPh>
    <phoneticPr fontId="48"/>
  </si>
  <si>
    <t>報徳児童クラブ</t>
    <rPh sb="0" eb="2">
      <t>ホウトク</t>
    </rPh>
    <rPh sb="2" eb="4">
      <t>ジドウ</t>
    </rPh>
    <phoneticPr fontId="48"/>
  </si>
  <si>
    <t>いどばた学童クラブ</t>
    <rPh sb="4" eb="6">
      <t>ガクドウ</t>
    </rPh>
    <phoneticPr fontId="48"/>
  </si>
  <si>
    <t>じどうくらぶKANASA</t>
    <phoneticPr fontId="48"/>
  </si>
  <si>
    <t>わかば児童クラブ</t>
    <rPh sb="3" eb="5">
      <t>ジドウ</t>
    </rPh>
    <phoneticPr fontId="48"/>
  </si>
  <si>
    <t>児童クラブmerry attic laputa</t>
    <rPh sb="0" eb="2">
      <t>ジドウ</t>
    </rPh>
    <phoneticPr fontId="48"/>
  </si>
  <si>
    <t>ハゲーラキッズクラブ</t>
    <phoneticPr fontId="48"/>
  </si>
  <si>
    <t>ゆうゆう児童クラブ</t>
    <rPh sb="4" eb="6">
      <t>ジドウ</t>
    </rPh>
    <phoneticPr fontId="3"/>
  </si>
  <si>
    <t>第2なはっ子児童クラブ</t>
    <rPh sb="0" eb="1">
      <t>ダイ</t>
    </rPh>
    <rPh sb="5" eb="6">
      <t>コ</t>
    </rPh>
    <rPh sb="6" eb="8">
      <t>ジドウ</t>
    </rPh>
    <phoneticPr fontId="48"/>
  </si>
  <si>
    <t>ともだちや児童クラブ　きつね</t>
    <rPh sb="5" eb="7">
      <t>ジドウ</t>
    </rPh>
    <phoneticPr fontId="3"/>
  </si>
  <si>
    <t>学童保育カイカ堂　宇栄原校</t>
    <rPh sb="2" eb="4">
      <t>ホイク</t>
    </rPh>
    <rPh sb="7" eb="8">
      <t>ドウ</t>
    </rPh>
    <rPh sb="9" eb="12">
      <t>ウエバル</t>
    </rPh>
    <rPh sb="12" eb="13">
      <t>コウ</t>
    </rPh>
    <phoneticPr fontId="48"/>
  </si>
  <si>
    <t>やるき・げんき児童クラブ2</t>
    <rPh sb="7" eb="9">
      <t>ジドウ</t>
    </rPh>
    <phoneticPr fontId="48"/>
  </si>
  <si>
    <t>末吉第2児童クラブ</t>
    <rPh sb="0" eb="2">
      <t>スエヨシ</t>
    </rPh>
    <rPh sb="2" eb="3">
      <t>ダイ</t>
    </rPh>
    <rPh sb="4" eb="6">
      <t>ジドウ</t>
    </rPh>
    <phoneticPr fontId="48"/>
  </si>
  <si>
    <t>ちのしお学童クラブ</t>
    <rPh sb="4" eb="6">
      <t>ガクドウ</t>
    </rPh>
    <phoneticPr fontId="48"/>
  </si>
  <si>
    <t>ともだちや児童クラブ　ふくろう</t>
    <rPh sb="5" eb="7">
      <t>ジドウ</t>
    </rPh>
    <phoneticPr fontId="48"/>
  </si>
  <si>
    <t>第三はぐくみ児童クラブ</t>
    <rPh sb="0" eb="1">
      <t>ダイ</t>
    </rPh>
    <rPh sb="1" eb="2">
      <t>３</t>
    </rPh>
    <rPh sb="6" eb="8">
      <t>ジドウ</t>
    </rPh>
    <phoneticPr fontId="48"/>
  </si>
  <si>
    <t>ゆうゆう児童クラブ泊</t>
    <rPh sb="4" eb="6">
      <t>ジドウ</t>
    </rPh>
    <rPh sb="9" eb="10">
      <t>トマリ</t>
    </rPh>
    <phoneticPr fontId="3"/>
  </si>
  <si>
    <t>ポプラの木児童クラブ</t>
    <rPh sb="4" eb="5">
      <t>キ</t>
    </rPh>
    <rPh sb="5" eb="7">
      <t>ジドウ</t>
    </rPh>
    <phoneticPr fontId="48"/>
  </si>
  <si>
    <t>すまいる学童</t>
    <rPh sb="4" eb="6">
      <t>ガクドウ</t>
    </rPh>
    <phoneticPr fontId="48"/>
  </si>
  <si>
    <t>こくあ児童クラブ</t>
    <rPh sb="3" eb="5">
      <t>ジドウ</t>
    </rPh>
    <phoneticPr fontId="48"/>
  </si>
  <si>
    <t>学童クラブ　アスリート工房</t>
    <rPh sb="0" eb="2">
      <t>ガクドウ</t>
    </rPh>
    <rPh sb="11" eb="13">
      <t>コウボウ</t>
    </rPh>
    <phoneticPr fontId="48"/>
  </si>
  <si>
    <t>児童クラブなないろキッズ</t>
    <rPh sb="0" eb="2">
      <t>ジドウ</t>
    </rPh>
    <phoneticPr fontId="48"/>
  </si>
  <si>
    <t>ランゲージラボ泉崎児童クラブ</t>
    <rPh sb="7" eb="8">
      <t>イズミ</t>
    </rPh>
    <rPh sb="8" eb="9">
      <t>ザキ</t>
    </rPh>
    <rPh sb="9" eb="11">
      <t>ジドウ</t>
    </rPh>
    <phoneticPr fontId="48"/>
  </si>
  <si>
    <t>学童保育カイカ堂さつき校</t>
    <rPh sb="0" eb="2">
      <t>ガクドウ</t>
    </rPh>
    <rPh sb="2" eb="4">
      <t>ホイク</t>
    </rPh>
    <rPh sb="7" eb="8">
      <t>ドウ</t>
    </rPh>
    <rPh sb="11" eb="12">
      <t>コウ</t>
    </rPh>
    <phoneticPr fontId="48"/>
  </si>
  <si>
    <t>識名さつき学童クラブ</t>
    <rPh sb="0" eb="2">
      <t>シキナ</t>
    </rPh>
    <rPh sb="5" eb="7">
      <t>ガクドウ</t>
    </rPh>
    <phoneticPr fontId="48"/>
  </si>
  <si>
    <t>若狭はぴねす児童クラブ</t>
    <phoneticPr fontId="48"/>
  </si>
  <si>
    <t>ちゅらっこ児童クラブ</t>
    <phoneticPr fontId="48"/>
  </si>
  <si>
    <t>FCA学童　三原校</t>
    <rPh sb="3" eb="5">
      <t>ガクドウ</t>
    </rPh>
    <rPh sb="6" eb="9">
      <t>ミハラコウ</t>
    </rPh>
    <phoneticPr fontId="35"/>
  </si>
  <si>
    <t>ゆうゆう児童クラブ泊第2</t>
    <rPh sb="4" eb="6">
      <t>ジドウ</t>
    </rPh>
    <rPh sb="9" eb="11">
      <t>トマリダイ</t>
    </rPh>
    <phoneticPr fontId="35"/>
  </si>
  <si>
    <t>第二はなぞの児童クラブ</t>
    <rPh sb="0" eb="2">
      <t>ダイニ</t>
    </rPh>
    <rPh sb="6" eb="8">
      <t>ジドウ</t>
    </rPh>
    <phoneticPr fontId="35"/>
  </si>
  <si>
    <t>安謝第2児童クラブ</t>
    <rPh sb="0" eb="2">
      <t>アジャ</t>
    </rPh>
    <rPh sb="2" eb="3">
      <t>ダイ</t>
    </rPh>
    <rPh sb="4" eb="6">
      <t>ジドウ</t>
    </rPh>
    <phoneticPr fontId="48"/>
  </si>
  <si>
    <t>松島学童クラブ</t>
    <rPh sb="0" eb="2">
      <t>マツシマ</t>
    </rPh>
    <rPh sb="2" eb="4">
      <t>ガクドウ</t>
    </rPh>
    <phoneticPr fontId="48"/>
  </si>
  <si>
    <t>ゆうゆう児童クラブ泊第3</t>
    <rPh sb="4" eb="6">
      <t>ジドウ</t>
    </rPh>
    <rPh sb="9" eb="10">
      <t>トマリ</t>
    </rPh>
    <rPh sb="10" eb="11">
      <t>ダイ</t>
    </rPh>
    <phoneticPr fontId="48"/>
  </si>
  <si>
    <t>あすなろ児童クラブ　おりおん</t>
    <phoneticPr fontId="48"/>
  </si>
  <si>
    <t>パームス児童クラブ</t>
    <phoneticPr fontId="48"/>
  </si>
  <si>
    <t>識名すこやか児童クラブ</t>
    <rPh sb="0" eb="2">
      <t>シキナ</t>
    </rPh>
    <rPh sb="6" eb="8">
      <t>ジドウ</t>
    </rPh>
    <phoneticPr fontId="3"/>
  </si>
  <si>
    <t>那覇市高良２－１２－１　</t>
    <phoneticPr fontId="48"/>
  </si>
  <si>
    <t>那覇市首里真和志町1-5　</t>
    <phoneticPr fontId="48"/>
  </si>
  <si>
    <t>那覇市首里久場川町2-18</t>
    <phoneticPr fontId="48"/>
  </si>
  <si>
    <t>那覇市古波蔵１－３３－３</t>
    <phoneticPr fontId="48"/>
  </si>
  <si>
    <t>那覇市長田2－11－60</t>
    <phoneticPr fontId="48"/>
  </si>
  <si>
    <t>那覇市寄宮3-1-1</t>
    <phoneticPr fontId="48"/>
  </si>
  <si>
    <t>那覇市小禄1066　</t>
    <phoneticPr fontId="48"/>
  </si>
  <si>
    <t xml:space="preserve">那覇市曙2-18-1 </t>
    <phoneticPr fontId="48"/>
  </si>
  <si>
    <t>那覇市松川１－７－１</t>
    <phoneticPr fontId="45"/>
  </si>
  <si>
    <t>那覇市山下町17番55号</t>
    <phoneticPr fontId="48"/>
  </si>
  <si>
    <t>那覇市識名1279番地1</t>
    <phoneticPr fontId="45"/>
  </si>
  <si>
    <t>那覇市大道１４６－１</t>
    <phoneticPr fontId="48"/>
  </si>
  <si>
    <t>那覇市若狭２－１６－１</t>
    <phoneticPr fontId="45"/>
  </si>
  <si>
    <t>那覇市識名２－２－１</t>
    <phoneticPr fontId="48"/>
  </si>
  <si>
    <t>沖縄県那覇市与儀1-1-3　</t>
    <phoneticPr fontId="48"/>
  </si>
  <si>
    <t>那覇市具志1-19-16</t>
    <rPh sb="0" eb="3">
      <t>ナハシ</t>
    </rPh>
    <rPh sb="3" eb="5">
      <t>グシ</t>
    </rPh>
    <phoneticPr fontId="48"/>
  </si>
  <si>
    <t>那覇市首里大中町1-5-9</t>
    <phoneticPr fontId="48"/>
  </si>
  <si>
    <t>那覇市前島1丁目7番1号</t>
    <phoneticPr fontId="48"/>
  </si>
  <si>
    <t>那覇市銘苅3-3-1</t>
    <phoneticPr fontId="48"/>
  </si>
  <si>
    <t>那覇市泊２－７－１１　</t>
    <phoneticPr fontId="45"/>
  </si>
  <si>
    <t>那覇市安謝１丁目８番２３号　</t>
    <phoneticPr fontId="48"/>
  </si>
  <si>
    <t>那覇市首里汀良町３－１１１－１</t>
    <phoneticPr fontId="48"/>
  </si>
  <si>
    <t>那覇市天久１丁目４番１号</t>
    <phoneticPr fontId="48"/>
  </si>
  <si>
    <t>那覇市天久2-1-6　</t>
    <phoneticPr fontId="48"/>
  </si>
  <si>
    <t>那覇市天久2丁目１番６号　</t>
    <phoneticPr fontId="48"/>
  </si>
  <si>
    <t>那覇市長田２－１７－１８</t>
    <phoneticPr fontId="48"/>
  </si>
  <si>
    <t>那覇市赤嶺1-11-21</t>
    <phoneticPr fontId="48"/>
  </si>
  <si>
    <t>那覇市字小禄580番地</t>
    <phoneticPr fontId="48"/>
  </si>
  <si>
    <t>那覇市古波蔵3丁目7-25　</t>
    <phoneticPr fontId="48"/>
  </si>
  <si>
    <t>那覇市泊1-18-3</t>
    <phoneticPr fontId="45"/>
  </si>
  <si>
    <t>那覇市赤嶺1-9-19　</t>
    <phoneticPr fontId="48"/>
  </si>
  <si>
    <t>那覇市小禄１４７４－７</t>
    <phoneticPr fontId="45"/>
  </si>
  <si>
    <t>那覇市首里山川町1-22</t>
    <phoneticPr fontId="45"/>
  </si>
  <si>
    <t>那覇市西1-10-14</t>
    <phoneticPr fontId="48"/>
  </si>
  <si>
    <t>那覇市安謝48番地</t>
    <phoneticPr fontId="48"/>
  </si>
  <si>
    <t>那覇市銘苅3-2-20</t>
    <phoneticPr fontId="48"/>
  </si>
  <si>
    <t>那覇市天久2-8-3</t>
    <rPh sb="0" eb="3">
      <t>ナハシ</t>
    </rPh>
    <rPh sb="3" eb="5">
      <t>アメク</t>
    </rPh>
    <phoneticPr fontId="48"/>
  </si>
  <si>
    <t>那覇市繁多川2-14-7</t>
    <phoneticPr fontId="48"/>
  </si>
  <si>
    <t>那覇市金城2-17-7</t>
    <rPh sb="3" eb="5">
      <t>カナグスク</t>
    </rPh>
    <phoneticPr fontId="48"/>
  </si>
  <si>
    <t>那覇市山下町１０番７号</t>
    <phoneticPr fontId="48"/>
  </si>
  <si>
    <t>那覇市小禄1598-5</t>
    <phoneticPr fontId="48"/>
  </si>
  <si>
    <t>那覇市松川３－２－１</t>
    <phoneticPr fontId="48"/>
  </si>
  <si>
    <t>那覇市繫多川５－５－１</t>
  </si>
  <si>
    <t>那覇市首里石嶺町2-143-5　</t>
    <phoneticPr fontId="48"/>
  </si>
  <si>
    <t>那覇市長田１丁目１３－６４</t>
    <phoneticPr fontId="48"/>
  </si>
  <si>
    <t>那覇市宇栄原1‐1‐40</t>
    <phoneticPr fontId="48"/>
  </si>
  <si>
    <t>那覇市宇栄原1-23-14</t>
    <phoneticPr fontId="45"/>
  </si>
  <si>
    <t>那覇市首里金城町１－５１</t>
    <phoneticPr fontId="48"/>
  </si>
  <si>
    <t>那覇市宇栄原1017番地1</t>
    <rPh sb="10" eb="12">
      <t>バンチ</t>
    </rPh>
    <phoneticPr fontId="48"/>
  </si>
  <si>
    <t>那覇市小禄1432-14</t>
    <phoneticPr fontId="48"/>
  </si>
  <si>
    <t>那覇市泊1-17-4</t>
    <phoneticPr fontId="48"/>
  </si>
  <si>
    <t>那覇市壷川２丁目９番地１２</t>
    <phoneticPr fontId="48"/>
  </si>
  <si>
    <t>那覇市真嘉比1-12-17</t>
    <phoneticPr fontId="48"/>
  </si>
  <si>
    <t>那覇市高良2-13-27</t>
    <rPh sb="0" eb="3">
      <t>ナハシ</t>
    </rPh>
    <rPh sb="3" eb="5">
      <t>タカラ</t>
    </rPh>
    <phoneticPr fontId="48"/>
  </si>
  <si>
    <t>那覇市泉崎2-10-3</t>
    <rPh sb="0" eb="3">
      <t>ナハシ</t>
    </rPh>
    <rPh sb="3" eb="5">
      <t>イズミサキ</t>
    </rPh>
    <phoneticPr fontId="48"/>
  </si>
  <si>
    <t>那覇市泉崎2-3-3</t>
    <phoneticPr fontId="48"/>
  </si>
  <si>
    <t>那覇市宇栄原3-13-29</t>
    <phoneticPr fontId="48"/>
  </si>
  <si>
    <t>那覇市若狭２-１４-５</t>
    <phoneticPr fontId="48"/>
  </si>
  <si>
    <t>那覇市首里石嶺町４－１－３</t>
    <phoneticPr fontId="45"/>
  </si>
  <si>
    <t>那覇市国場２５１－６</t>
    <phoneticPr fontId="48"/>
  </si>
  <si>
    <t>那覇市繁多川２－１４－７</t>
    <phoneticPr fontId="48"/>
  </si>
  <si>
    <t>那覇市真嘉比１丁目１５番１０号</t>
    <rPh sb="7" eb="9">
      <t>チョウメ</t>
    </rPh>
    <rPh sb="11" eb="12">
      <t>バン</t>
    </rPh>
    <rPh sb="14" eb="15">
      <t>ゴウ</t>
    </rPh>
    <phoneticPr fontId="48"/>
  </si>
  <si>
    <t>那覇市国場1164-10</t>
    <phoneticPr fontId="48"/>
  </si>
  <si>
    <t>那覇市三原１－３１－１８</t>
    <rPh sb="0" eb="2">
      <t>ナハ</t>
    </rPh>
    <rPh sb="2" eb="3">
      <t>シ</t>
    </rPh>
    <rPh sb="3" eb="5">
      <t>ミハラ</t>
    </rPh>
    <phoneticPr fontId="3"/>
  </si>
  <si>
    <t>那覇市具志2丁目14-13</t>
    <rPh sb="0" eb="3">
      <t>ナハシ</t>
    </rPh>
    <phoneticPr fontId="48"/>
  </si>
  <si>
    <t>那覇市安謝101-19</t>
  </si>
  <si>
    <t>那覇市古島2-8-14</t>
    <rPh sb="0" eb="3">
      <t>ナハシ</t>
    </rPh>
    <rPh sb="3" eb="5">
      <t>フルジマ</t>
    </rPh>
    <phoneticPr fontId="48"/>
  </si>
  <si>
    <t>那覇市泊1-6-3</t>
    <phoneticPr fontId="48"/>
  </si>
  <si>
    <t>那覇市真地352-1</t>
    <rPh sb="0" eb="3">
      <t>ナハシ</t>
    </rPh>
    <rPh sb="3" eb="5">
      <t>マアジ</t>
    </rPh>
    <phoneticPr fontId="48"/>
  </si>
  <si>
    <t>那覇市山下町10番7号</t>
    <rPh sb="0" eb="3">
      <t>ナハシ</t>
    </rPh>
    <rPh sb="3" eb="6">
      <t>ヤマシタチョウ</t>
    </rPh>
    <rPh sb="8" eb="9">
      <t>バン</t>
    </rPh>
    <rPh sb="10" eb="11">
      <t>ゴウ</t>
    </rPh>
    <phoneticPr fontId="48"/>
  </si>
  <si>
    <t>那覇市識名1-15-2</t>
    <rPh sb="0" eb="3">
      <t>ナハシ</t>
    </rPh>
    <rPh sb="3" eb="5">
      <t>シキナ</t>
    </rPh>
    <phoneticPr fontId="48"/>
  </si>
  <si>
    <t>那覇市首里石嶺町2-198-43</t>
    <phoneticPr fontId="48"/>
  </si>
  <si>
    <t>高良小学校内</t>
    <phoneticPr fontId="48"/>
  </si>
  <si>
    <t>城西小学校内</t>
    <phoneticPr fontId="48"/>
  </si>
  <si>
    <t>真和志小学校内</t>
    <phoneticPr fontId="48"/>
  </si>
  <si>
    <t>宇栄原小学校内</t>
    <phoneticPr fontId="48"/>
  </si>
  <si>
    <t>曙小学校内</t>
    <phoneticPr fontId="48"/>
  </si>
  <si>
    <t>松川小学校内</t>
    <phoneticPr fontId="45"/>
  </si>
  <si>
    <t>若狭小学校内</t>
    <rPh sb="5" eb="6">
      <t>ナイ</t>
    </rPh>
    <phoneticPr fontId="45"/>
  </si>
  <si>
    <t>与儀小学校敷地内</t>
    <phoneticPr fontId="48"/>
  </si>
  <si>
    <t>壺屋小学校内</t>
    <rPh sb="5" eb="6">
      <t>ナイ</t>
    </rPh>
    <phoneticPr fontId="48"/>
  </si>
  <si>
    <t>那覇小学校内</t>
    <phoneticPr fontId="48"/>
  </si>
  <si>
    <t>てんとう虫公園内　新都心自治会室内</t>
    <phoneticPr fontId="48"/>
  </si>
  <si>
    <t>マエシロアパート１階</t>
    <phoneticPr fontId="45"/>
  </si>
  <si>
    <t>３階</t>
    <phoneticPr fontId="48"/>
  </si>
  <si>
    <t>汀良市営住宅１棟１０７号</t>
    <phoneticPr fontId="48"/>
  </si>
  <si>
    <t>天久小学校内</t>
    <phoneticPr fontId="45"/>
  </si>
  <si>
    <t>201号室</t>
    <phoneticPr fontId="48"/>
  </si>
  <si>
    <t>１F</t>
    <phoneticPr fontId="48"/>
  </si>
  <si>
    <t>メゾンＵ　2階</t>
    <phoneticPr fontId="48"/>
  </si>
  <si>
    <t>邁進ビル3階</t>
    <phoneticPr fontId="48"/>
  </si>
  <si>
    <t>又吉アパート１階</t>
    <rPh sb="0" eb="2">
      <t>マタヨシ</t>
    </rPh>
    <phoneticPr fontId="45"/>
  </si>
  <si>
    <t>1F</t>
    <phoneticPr fontId="45"/>
  </si>
  <si>
    <t>ゼファーひまわり1F2F</t>
    <phoneticPr fontId="45"/>
  </si>
  <si>
    <t>コーポイサム1階</t>
    <phoneticPr fontId="48"/>
  </si>
  <si>
    <t>クラウディア101号</t>
    <rPh sb="9" eb="10">
      <t>ゴウ</t>
    </rPh>
    <phoneticPr fontId="48"/>
  </si>
  <si>
    <t>平敷氏店舗１F</t>
    <phoneticPr fontId="48"/>
  </si>
  <si>
    <t>コーポ本部１階　101・102号室</t>
    <rPh sb="15" eb="17">
      <t>ゴウシツ</t>
    </rPh>
    <phoneticPr fontId="48"/>
  </si>
  <si>
    <t>當間店舗1階</t>
    <phoneticPr fontId="48"/>
  </si>
  <si>
    <t>平良アパート</t>
    <phoneticPr fontId="48"/>
  </si>
  <si>
    <t>2F</t>
    <phoneticPr fontId="45"/>
  </si>
  <si>
    <t>ゆうゆうビル　２階・３階</t>
    <rPh sb="8" eb="9">
      <t>カイ</t>
    </rPh>
    <rPh sb="11" eb="12">
      <t>カイ</t>
    </rPh>
    <phoneticPr fontId="48"/>
  </si>
  <si>
    <t>2階</t>
    <rPh sb="1" eb="2">
      <t>カイ</t>
    </rPh>
    <phoneticPr fontId="48"/>
  </si>
  <si>
    <t>泉崎つねビル201</t>
    <rPh sb="0" eb="2">
      <t>イズミサキ</t>
    </rPh>
    <phoneticPr fontId="48"/>
  </si>
  <si>
    <t>レジデンス翔1F</t>
    <phoneticPr fontId="48"/>
  </si>
  <si>
    <t>オーシャン若狭　１０１</t>
    <phoneticPr fontId="48"/>
  </si>
  <si>
    <t>繁多川ハイツ３０５号</t>
    <phoneticPr fontId="48"/>
  </si>
  <si>
    <t>玉城貸家２階</t>
    <rPh sb="0" eb="2">
      <t>タマキ</t>
    </rPh>
    <rPh sb="2" eb="4">
      <t>カシヤ</t>
    </rPh>
    <rPh sb="5" eb="6">
      <t>カイ</t>
    </rPh>
    <phoneticPr fontId="48"/>
  </si>
  <si>
    <t>1階</t>
    <rPh sb="1" eb="2">
      <t>カイ</t>
    </rPh>
    <phoneticPr fontId="48"/>
  </si>
  <si>
    <t>ゆうゆうビル　４階・５階</t>
    <rPh sb="8" eb="9">
      <t>カイ</t>
    </rPh>
    <rPh sb="11" eb="12">
      <t>カイ</t>
    </rPh>
    <phoneticPr fontId="48"/>
  </si>
  <si>
    <t>知念店舗　1階（右）</t>
  </si>
  <si>
    <t>※那覇市が実施している利用料減免事業とは別に児童クラブとして独自に実施している場合に記入してください</t>
    <rPh sb="1" eb="4">
      <t>ナハシ</t>
    </rPh>
    <rPh sb="5" eb="7">
      <t>ジッシ</t>
    </rPh>
    <rPh sb="11" eb="14">
      <t>リヨウリョウ</t>
    </rPh>
    <rPh sb="14" eb="16">
      <t>ゲンメン</t>
    </rPh>
    <rPh sb="16" eb="18">
      <t>ジギョウ</t>
    </rPh>
    <rPh sb="20" eb="21">
      <t>ベツ</t>
    </rPh>
    <rPh sb="22" eb="24">
      <t>ジドウ</t>
    </rPh>
    <rPh sb="30" eb="32">
      <t>ドクジ</t>
    </rPh>
    <rPh sb="33" eb="35">
      <t>ジッシ</t>
    </rPh>
    <rPh sb="39" eb="41">
      <t>バアイ</t>
    </rPh>
    <rPh sb="42" eb="44">
      <t>キニュウ</t>
    </rPh>
    <phoneticPr fontId="7"/>
  </si>
  <si>
    <t>法定福利費</t>
    <phoneticPr fontId="20"/>
  </si>
  <si>
    <t>小計①</t>
    <phoneticPr fontId="20"/>
  </si>
  <si>
    <t>福利厚生費</t>
    <phoneticPr fontId="20"/>
  </si>
  <si>
    <t>小計②</t>
    <phoneticPr fontId="20"/>
  </si>
  <si>
    <t>障がい児受入強化加算①</t>
    <rPh sb="6" eb="8">
      <t>キョウカ</t>
    </rPh>
    <phoneticPr fontId="7"/>
  </si>
  <si>
    <t>障がい児受入強化加算②</t>
    <phoneticPr fontId="20"/>
  </si>
  <si>
    <t>円</t>
    <rPh sb="0" eb="1">
      <t>エン</t>
    </rPh>
    <phoneticPr fontId="20"/>
  </si>
  <si>
    <t>行事費（飲食費除く）</t>
    <rPh sb="4" eb="6">
      <t>インショク</t>
    </rPh>
    <rPh sb="6" eb="7">
      <t>ヒ</t>
    </rPh>
    <rPh sb="7" eb="8">
      <t>ノゾ</t>
    </rPh>
    <phoneticPr fontId="21"/>
  </si>
  <si>
    <t>代表者名：</t>
    <rPh sb="0" eb="4">
      <t>ダイヒョウシャメイ</t>
    </rPh>
    <phoneticPr fontId="7"/>
  </si>
  <si>
    <t>運営主体：</t>
    <rPh sb="0" eb="4">
      <t>ウンエイシュタイ</t>
    </rPh>
    <phoneticPr fontId="7"/>
  </si>
  <si>
    <t>受入れ校区：</t>
    <rPh sb="0" eb="2">
      <t>ウケイ</t>
    </rPh>
    <rPh sb="3" eb="5">
      <t>コウク</t>
    </rPh>
    <phoneticPr fontId="8"/>
  </si>
  <si>
    <t>校区　：</t>
    <phoneticPr fontId="8"/>
  </si>
  <si>
    <t>法人名：</t>
    <rPh sb="0" eb="2">
      <t>ホウジン</t>
    </rPh>
    <rPh sb="2" eb="3">
      <t>メイ</t>
    </rPh>
    <phoneticPr fontId="7"/>
  </si>
  <si>
    <t>法人名</t>
    <rPh sb="0" eb="3">
      <t>ホウジンメイ</t>
    </rPh>
    <phoneticPr fontId="45"/>
  </si>
  <si>
    <t>一般社団法人OROKU・GC　</t>
  </si>
  <si>
    <t>一般社団法人　つまだの丘</t>
  </si>
  <si>
    <t xml:space="preserve">一般社団法人おきなわ子育てライフサポートセンター
             </t>
    <phoneticPr fontId="48"/>
  </si>
  <si>
    <t>社会福祉法人翠福祉会</t>
  </si>
  <si>
    <t>一般社団法人　愛結子供会</t>
  </si>
  <si>
    <t>一般社団法人　桜会</t>
  </si>
  <si>
    <t>合同会社城学</t>
    <rPh sb="4" eb="5">
      <t>シロ</t>
    </rPh>
    <rPh sb="5" eb="6">
      <t>マナブ</t>
    </rPh>
    <phoneticPr fontId="45"/>
  </si>
  <si>
    <t>株式会社Art Street</t>
  </si>
  <si>
    <t>一般社団法人童未来会</t>
  </si>
  <si>
    <t>一般社団法人桜会</t>
  </si>
  <si>
    <t>一般社団法人エンゼル学園</t>
    <phoneticPr fontId="45"/>
  </si>
  <si>
    <t>社会福祉法人千草福祉会</t>
    <rPh sb="0" eb="2">
      <t>シャカイ</t>
    </rPh>
    <rPh sb="2" eb="6">
      <t>フクシホウジン</t>
    </rPh>
    <phoneticPr fontId="48"/>
  </si>
  <si>
    <t>一般社団法人檜の森</t>
    <phoneticPr fontId="45"/>
  </si>
  <si>
    <t>社会福祉法人恩龍福祉会</t>
    <rPh sb="0" eb="6">
      <t>シャカイフクシホウジン</t>
    </rPh>
    <rPh sb="6" eb="7">
      <t>オン</t>
    </rPh>
    <rPh sb="7" eb="8">
      <t>リュウ</t>
    </rPh>
    <rPh sb="8" eb="11">
      <t>フクシカイ</t>
    </rPh>
    <phoneticPr fontId="45"/>
  </si>
  <si>
    <t>一般社団法人　桜会</t>
    <phoneticPr fontId="48"/>
  </si>
  <si>
    <t>一般社団法人　若育会</t>
    <phoneticPr fontId="45"/>
  </si>
  <si>
    <t>社会福祉法人雄愛福祉会</t>
    <phoneticPr fontId="48"/>
  </si>
  <si>
    <t>合同会社カカＬＡＢ</t>
  </si>
  <si>
    <t>一般社団法人はなぞの</t>
    <rPh sb="0" eb="6">
      <t>イッパンシャダンホウジン</t>
    </rPh>
    <phoneticPr fontId="48"/>
  </si>
  <si>
    <t>社会福祉法人わかめ福祉会</t>
  </si>
  <si>
    <t>株式会社さくらみらい</t>
  </si>
  <si>
    <t>一般社団法人愛結子供会</t>
  </si>
  <si>
    <t>一般社団法人ひと・まち創造塾</t>
  </si>
  <si>
    <t>合同会社まほら</t>
    <rPh sb="0" eb="4">
      <t>ゴウドウガイシャ</t>
    </rPh>
    <phoneticPr fontId="45"/>
  </si>
  <si>
    <t>社会福祉法人恩龍福祉会</t>
    <phoneticPr fontId="45"/>
  </si>
  <si>
    <t>合同会社カカＬＡＢ</t>
    <phoneticPr fontId="45"/>
  </si>
  <si>
    <t>社会福祉法人　雅福祉会</t>
    <phoneticPr fontId="48"/>
  </si>
  <si>
    <t>一般社団法人おきなわ子育てライフサポートセンター</t>
    <phoneticPr fontId="48"/>
  </si>
  <si>
    <t>社会福祉法人 まつみ福祉会 桜山荘「共に生きる町」こはぐら
　</t>
    <phoneticPr fontId="48"/>
  </si>
  <si>
    <t>一般社団法人桜会</t>
    <phoneticPr fontId="45"/>
  </si>
  <si>
    <t>社会福祉法人　夢福祉会</t>
  </si>
  <si>
    <t>社会福祉法人健友福祉会</t>
  </si>
  <si>
    <t>社会福祉法人　偕生会</t>
  </si>
  <si>
    <t>社会福祉法人オレンジ会</t>
    <phoneticPr fontId="48"/>
  </si>
  <si>
    <t>一般社団法人おきなわ子育てライフサポートセンター</t>
  </si>
  <si>
    <t>一般社団法人マッタラー　</t>
    <phoneticPr fontId="48"/>
  </si>
  <si>
    <t xml:space="preserve">一般社団法人おきなわ子育てライフサポートセンター
</t>
    <phoneticPr fontId="45"/>
  </si>
  <si>
    <t>一般社団法人OROKU.GC</t>
  </si>
  <si>
    <t>株式会社　チャイルド学園</t>
  </si>
  <si>
    <t>一般社団法人</t>
    <phoneticPr fontId="45"/>
  </si>
  <si>
    <t>一般社団法人ともだちや</t>
  </si>
  <si>
    <t>一般社団法人たっくたっく</t>
  </si>
  <si>
    <t>社会福祉法人　兼輝友の会</t>
  </si>
  <si>
    <t>一般社団法人つまだの丘</t>
  </si>
  <si>
    <t>一般社団法人なはまち俱楽部</t>
  </si>
  <si>
    <t>一般社団法人SUN</t>
    <phoneticPr fontId="45"/>
  </si>
  <si>
    <t>社会福祉法人風信子館</t>
  </si>
  <si>
    <t>社会福祉法人　童夢福祉会</t>
  </si>
  <si>
    <t>一般社団法人よぎのかぜ</t>
  </si>
  <si>
    <t>一般財団法人沖縄YMCA</t>
  </si>
  <si>
    <t>合同会社Linoa.</t>
    <rPh sb="0" eb="2">
      <t>ゴウドウ</t>
    </rPh>
    <rPh sb="2" eb="4">
      <t>ガイシャ</t>
    </rPh>
    <phoneticPr fontId="48"/>
  </si>
  <si>
    <t>社会福祉法人 千草福祉会</t>
  </si>
  <si>
    <t>新川企画合同会社</t>
  </si>
  <si>
    <t>一般社団法人エンゼル学園</t>
  </si>
  <si>
    <t>社会福祉法人報徳福祉会</t>
  </si>
  <si>
    <t>NPO法人１万人井戸端会議</t>
  </si>
  <si>
    <t>特定非営利活動法人ワーカーズコープ沖縄</t>
    <phoneticPr fontId="48"/>
  </si>
  <si>
    <t>社会福祉法人　わかば友の会</t>
  </si>
  <si>
    <t>一般社団法人merry attic</t>
  </si>
  <si>
    <t>一般社団法人マッタラー</t>
    <phoneticPr fontId="45"/>
  </si>
  <si>
    <t>一般社団法人ゆうゆう</t>
  </si>
  <si>
    <t>一般社団法人　ともだちや</t>
  </si>
  <si>
    <t>一般社団法人カイカ童</t>
    <phoneticPr fontId="48"/>
  </si>
  <si>
    <t>一般社団法人　網をおろす</t>
  </si>
  <si>
    <t>社会福祉法人ポプラ福祉会</t>
  </si>
  <si>
    <t>一般社団法人あそびごころ</t>
    <rPh sb="0" eb="6">
      <t>イッパンシャダンホウジン</t>
    </rPh>
    <phoneticPr fontId="48"/>
  </si>
  <si>
    <t>合同会社　かりゆしハート</t>
    <phoneticPr fontId="48"/>
  </si>
  <si>
    <t>一般社団法人アスリート工房</t>
  </si>
  <si>
    <t>株式会社ｌａｂ</t>
  </si>
  <si>
    <t>社会福祉法人　明秀福祉会</t>
  </si>
  <si>
    <t>社会福祉法人　ポプラ福祉会</t>
    <phoneticPr fontId="45"/>
  </si>
  <si>
    <t>社会福祉法人　玉重福祉会</t>
    <phoneticPr fontId="48"/>
  </si>
  <si>
    <t>社会福祉法人　童夢福祉会</t>
    <phoneticPr fontId="48"/>
  </si>
  <si>
    <t>株式会社　hitoto　group</t>
    <rPh sb="0" eb="4">
      <t>カブシキガイシャ</t>
    </rPh>
    <phoneticPr fontId="48"/>
  </si>
  <si>
    <t>一般社団法人　はなぞの　</t>
  </si>
  <si>
    <t>松島学童クラブ合同会社</t>
    <rPh sb="0" eb="4">
      <t>マツシマガクドウ</t>
    </rPh>
    <rPh sb="7" eb="11">
      <t>ゴウドウガイシャ</t>
    </rPh>
    <phoneticPr fontId="48"/>
  </si>
  <si>
    <t>一般社団法人檜の森</t>
    <rPh sb="0" eb="6">
      <t>イッパンシャダンホウジン</t>
    </rPh>
    <rPh sb="6" eb="7">
      <t>ヒノキ</t>
    </rPh>
    <rPh sb="8" eb="9">
      <t>モリ</t>
    </rPh>
    <phoneticPr fontId="48"/>
  </si>
  <si>
    <t>社会福祉法人　千草福祉会</t>
    <rPh sb="0" eb="6">
      <t>シャカイフクシホウジン</t>
    </rPh>
    <rPh sb="7" eb="9">
      <t>チグサ</t>
    </rPh>
    <rPh sb="9" eb="12">
      <t>フクシカイ</t>
    </rPh>
    <phoneticPr fontId="48"/>
  </si>
  <si>
    <t>在籍確認</t>
    <rPh sb="0" eb="2">
      <t>ザイセキ</t>
    </rPh>
    <rPh sb="2" eb="4">
      <t>カクニン</t>
    </rPh>
    <phoneticPr fontId="7"/>
  </si>
  <si>
    <t>退職日</t>
    <rPh sb="0" eb="3">
      <t>タイショクビ</t>
    </rPh>
    <phoneticPr fontId="7"/>
  </si>
  <si>
    <t>採用日</t>
    <rPh sb="0" eb="3">
      <t>サイヨウビ</t>
    </rPh>
    <phoneticPr fontId="7"/>
  </si>
  <si>
    <t>利用料</t>
    <rPh sb="0" eb="3">
      <t>リヨウリョウ</t>
    </rPh>
    <phoneticPr fontId="45"/>
  </si>
  <si>
    <t>1年生</t>
    <rPh sb="1" eb="3">
      <t>ネンセイ</t>
    </rPh>
    <phoneticPr fontId="45"/>
  </si>
  <si>
    <t>2年生</t>
    <rPh sb="1" eb="3">
      <t>ネンセイ</t>
    </rPh>
    <phoneticPr fontId="45"/>
  </si>
  <si>
    <t>3年生</t>
    <rPh sb="1" eb="3">
      <t>ネンセイ</t>
    </rPh>
    <phoneticPr fontId="45"/>
  </si>
  <si>
    <t>4年生</t>
    <rPh sb="1" eb="3">
      <t>ネンセイ</t>
    </rPh>
    <phoneticPr fontId="45"/>
  </si>
  <si>
    <t>5年生</t>
    <rPh sb="1" eb="3">
      <t>ネンセイ</t>
    </rPh>
    <phoneticPr fontId="45"/>
  </si>
  <si>
    <t>6年生</t>
    <rPh sb="1" eb="3">
      <t>ネンセイ</t>
    </rPh>
    <phoneticPr fontId="45"/>
  </si>
  <si>
    <t>保育料</t>
    <rPh sb="0" eb="3">
      <t>ホイクリョウ</t>
    </rPh>
    <phoneticPr fontId="45"/>
  </si>
  <si>
    <t>実費徴収</t>
    <rPh sb="0" eb="2">
      <t>ジッピ</t>
    </rPh>
    <rPh sb="2" eb="4">
      <t>チョウシュウ</t>
    </rPh>
    <phoneticPr fontId="45"/>
  </si>
  <si>
    <t>おやつ代</t>
    <rPh sb="3" eb="4">
      <t>ダイ</t>
    </rPh>
    <phoneticPr fontId="45"/>
  </si>
  <si>
    <t>指導員氏名</t>
    <rPh sb="0" eb="5">
      <t>シドウインシメイ</t>
    </rPh>
    <phoneticPr fontId="45"/>
  </si>
  <si>
    <t>職務内容</t>
    <rPh sb="0" eb="4">
      <t>ショクムナイヨウ</t>
    </rPh>
    <phoneticPr fontId="45"/>
  </si>
  <si>
    <t>資質向上研修</t>
    <rPh sb="0" eb="6">
      <t>シシツコウジョウケンシュウ</t>
    </rPh>
    <phoneticPr fontId="45"/>
  </si>
  <si>
    <t>退職日</t>
    <rPh sb="0" eb="3">
      <t>タイショクビ</t>
    </rPh>
    <phoneticPr fontId="45"/>
  </si>
  <si>
    <t>上下水道　　　　　　　円
電気　　　　　　　　　　円
ガス　　　　　　　　　　円</t>
    <phoneticPr fontId="7"/>
  </si>
  <si>
    <t>損害　　　　  　　　円
傷害　　　  　　　　円</t>
    <rPh sb="11" eb="12">
      <t>エン</t>
    </rPh>
    <phoneticPr fontId="7"/>
  </si>
  <si>
    <t>）</t>
    <phoneticPr fontId="7"/>
  </si>
  <si>
    <t>その他は記載してください→</t>
    <rPh sb="2" eb="3">
      <t>タ</t>
    </rPh>
    <rPh sb="4" eb="6">
      <t>キサイ</t>
    </rPh>
    <phoneticPr fontId="7"/>
  </si>
  <si>
    <t>採用日</t>
    <rPh sb="0" eb="3">
      <t>サイヨウビ</t>
    </rPh>
    <phoneticPr fontId="45"/>
  </si>
  <si>
    <t>申請日</t>
    <rPh sb="0" eb="3">
      <t>シンセイビ</t>
    </rPh>
    <phoneticPr fontId="45"/>
  </si>
  <si>
    <t>常勤2名配置</t>
    <rPh sb="0" eb="2">
      <t>ジョウキン</t>
    </rPh>
    <rPh sb="3" eb="4">
      <t>メイ</t>
    </rPh>
    <rPh sb="4" eb="6">
      <t>ハイチ</t>
    </rPh>
    <phoneticPr fontId="45"/>
  </si>
  <si>
    <t>当初決定額</t>
    <rPh sb="0" eb="2">
      <t>トウショ</t>
    </rPh>
    <rPh sb="2" eb="4">
      <t>ケッテイ</t>
    </rPh>
    <rPh sb="4" eb="5">
      <t>ガク</t>
    </rPh>
    <phoneticPr fontId="45"/>
  </si>
  <si>
    <t>障がい児童数</t>
    <rPh sb="0" eb="1">
      <t>ショウ</t>
    </rPh>
    <rPh sb="3" eb="5">
      <t>ジドウ</t>
    </rPh>
    <rPh sb="5" eb="6">
      <t>スウ</t>
    </rPh>
    <phoneticPr fontId="45"/>
  </si>
  <si>
    <t>補助金算定用児童数</t>
    <phoneticPr fontId="45"/>
  </si>
  <si>
    <t>基準額</t>
    <rPh sb="0" eb="2">
      <t>キジュン</t>
    </rPh>
    <rPh sb="2" eb="3">
      <t>ガク</t>
    </rPh>
    <phoneticPr fontId="45"/>
  </si>
  <si>
    <t>年間開設日数</t>
    <phoneticPr fontId="45"/>
  </si>
  <si>
    <t>平日開設日数</t>
    <phoneticPr fontId="45"/>
  </si>
  <si>
    <t>土日祝開設日数</t>
    <rPh sb="0" eb="2">
      <t>ドニチ</t>
    </rPh>
    <rPh sb="2" eb="3">
      <t>シュク</t>
    </rPh>
    <rPh sb="3" eb="5">
      <t>カイセツ</t>
    </rPh>
    <rPh sb="5" eb="7">
      <t>ニッスウ</t>
    </rPh>
    <phoneticPr fontId="45"/>
  </si>
  <si>
    <t>春長期休暇日数</t>
    <rPh sb="0" eb="1">
      <t>ハル</t>
    </rPh>
    <rPh sb="1" eb="3">
      <t>チョウキ</t>
    </rPh>
    <rPh sb="3" eb="5">
      <t>キュウカ</t>
    </rPh>
    <rPh sb="5" eb="7">
      <t>ニッスウ</t>
    </rPh>
    <phoneticPr fontId="45"/>
  </si>
  <si>
    <t>夏長期休暇日数</t>
    <rPh sb="0" eb="1">
      <t>ナツ</t>
    </rPh>
    <rPh sb="1" eb="3">
      <t>チョウキ</t>
    </rPh>
    <rPh sb="3" eb="5">
      <t>キュウカ</t>
    </rPh>
    <rPh sb="5" eb="7">
      <t>ニッスウ</t>
    </rPh>
    <phoneticPr fontId="45"/>
  </si>
  <si>
    <t>秋長期休暇日数</t>
    <rPh sb="0" eb="1">
      <t>アキ</t>
    </rPh>
    <rPh sb="1" eb="3">
      <t>チョウキ</t>
    </rPh>
    <rPh sb="3" eb="5">
      <t>キュウカ</t>
    </rPh>
    <rPh sb="5" eb="7">
      <t>ニッスウ</t>
    </rPh>
    <phoneticPr fontId="45"/>
  </si>
  <si>
    <t>冬長期休暇日数</t>
    <rPh sb="0" eb="1">
      <t>フユ</t>
    </rPh>
    <rPh sb="1" eb="3">
      <t>チョウキ</t>
    </rPh>
    <rPh sb="3" eb="5">
      <t>キュウカ</t>
    </rPh>
    <rPh sb="5" eb="7">
      <t>ニッスウ</t>
    </rPh>
    <phoneticPr fontId="45"/>
  </si>
  <si>
    <t>250日を越える日数</t>
    <phoneticPr fontId="45"/>
  </si>
  <si>
    <t>開設加算額
(最大50日）</t>
    <rPh sb="0" eb="2">
      <t>カイセツ</t>
    </rPh>
    <rPh sb="2" eb="4">
      <t>カサン</t>
    </rPh>
    <rPh sb="4" eb="5">
      <t>ガク</t>
    </rPh>
    <phoneticPr fontId="45"/>
  </si>
  <si>
    <t>（平日）
開所時間</t>
    <rPh sb="1" eb="3">
      <t>ヘイジツ</t>
    </rPh>
    <phoneticPr fontId="45"/>
  </si>
  <si>
    <t>（平日）
閉所時間</t>
    <rPh sb="1" eb="3">
      <t>ヘイジツ</t>
    </rPh>
    <rPh sb="5" eb="9">
      <t>ヘイショジカン</t>
    </rPh>
    <phoneticPr fontId="45"/>
  </si>
  <si>
    <t>長時間開設加算額（平日）</t>
    <phoneticPr fontId="45"/>
  </si>
  <si>
    <t>（土）開所時間</t>
    <rPh sb="1" eb="2">
      <t>ド</t>
    </rPh>
    <rPh sb="3" eb="5">
      <t>カイショ</t>
    </rPh>
    <rPh sb="5" eb="7">
      <t>ジカン</t>
    </rPh>
    <phoneticPr fontId="45"/>
  </si>
  <si>
    <t>（土）閉所時間</t>
    <rPh sb="1" eb="2">
      <t>ド</t>
    </rPh>
    <rPh sb="3" eb="5">
      <t>ヘイショ</t>
    </rPh>
    <rPh sb="5" eb="7">
      <t>ジカン</t>
    </rPh>
    <phoneticPr fontId="45"/>
  </si>
  <si>
    <t>（春休み）開所時間</t>
    <rPh sb="1" eb="3">
      <t>ハルヤス</t>
    </rPh>
    <phoneticPr fontId="45"/>
  </si>
  <si>
    <t>（春休み）閉所時間</t>
    <rPh sb="1" eb="3">
      <t>ハルヤス</t>
    </rPh>
    <phoneticPr fontId="45"/>
  </si>
  <si>
    <t>（春休み）長時間開設加算時間数</t>
    <rPh sb="5" eb="8">
      <t>チョウジカン</t>
    </rPh>
    <rPh sb="8" eb="10">
      <t>カイセツ</t>
    </rPh>
    <rPh sb="10" eb="12">
      <t>カサン</t>
    </rPh>
    <rPh sb="12" eb="14">
      <t>ジカン</t>
    </rPh>
    <rPh sb="14" eb="15">
      <t>スウ</t>
    </rPh>
    <phoneticPr fontId="45"/>
  </si>
  <si>
    <t>（夏休み）開所時間</t>
    <rPh sb="1" eb="2">
      <t>ナツ</t>
    </rPh>
    <phoneticPr fontId="45"/>
  </si>
  <si>
    <t>（夏休み）長時間開設加算時間数</t>
    <rPh sb="1" eb="3">
      <t>ナツヤス</t>
    </rPh>
    <rPh sb="5" eb="8">
      <t>チョウジカン</t>
    </rPh>
    <rPh sb="8" eb="10">
      <t>カイセツ</t>
    </rPh>
    <rPh sb="10" eb="12">
      <t>カサン</t>
    </rPh>
    <rPh sb="12" eb="14">
      <t>ジカン</t>
    </rPh>
    <rPh sb="14" eb="15">
      <t>スウ</t>
    </rPh>
    <phoneticPr fontId="45"/>
  </si>
  <si>
    <t>（秋休み）開所時間</t>
    <rPh sb="1" eb="2">
      <t>アキ</t>
    </rPh>
    <phoneticPr fontId="45"/>
  </si>
  <si>
    <t>（秋休み）長時間開設加算時間数</t>
    <rPh sb="1" eb="2">
      <t>アキ</t>
    </rPh>
    <rPh sb="2" eb="3">
      <t>ヤス</t>
    </rPh>
    <rPh sb="5" eb="8">
      <t>チョウジカン</t>
    </rPh>
    <rPh sb="8" eb="10">
      <t>カイセツ</t>
    </rPh>
    <rPh sb="10" eb="12">
      <t>カサン</t>
    </rPh>
    <rPh sb="12" eb="14">
      <t>ジカン</t>
    </rPh>
    <rPh sb="14" eb="15">
      <t>スウ</t>
    </rPh>
    <phoneticPr fontId="45"/>
  </si>
  <si>
    <t>（冬休み）開所時間</t>
    <rPh sb="1" eb="2">
      <t>フユ</t>
    </rPh>
    <phoneticPr fontId="45"/>
  </si>
  <si>
    <t>（冬休み）閉所時間</t>
    <rPh sb="1" eb="2">
      <t>フユ</t>
    </rPh>
    <rPh sb="5" eb="7">
      <t>ヘイショ</t>
    </rPh>
    <phoneticPr fontId="45"/>
  </si>
  <si>
    <t>（秋休み）閉所時間</t>
    <rPh sb="1" eb="2">
      <t>アキ</t>
    </rPh>
    <rPh sb="5" eb="7">
      <t>ヘイショ</t>
    </rPh>
    <phoneticPr fontId="45"/>
  </si>
  <si>
    <t>（夏休み）閉所時間</t>
    <rPh sb="1" eb="2">
      <t>ナツ</t>
    </rPh>
    <rPh sb="5" eb="7">
      <t>ヘイショ</t>
    </rPh>
    <phoneticPr fontId="45"/>
  </si>
  <si>
    <t>（冬休み）長時間開設加算時間数</t>
    <rPh sb="1" eb="3">
      <t>フユヤス</t>
    </rPh>
    <rPh sb="5" eb="8">
      <t>チョウジカン</t>
    </rPh>
    <rPh sb="8" eb="10">
      <t>カイセツ</t>
    </rPh>
    <rPh sb="10" eb="12">
      <t>カサン</t>
    </rPh>
    <rPh sb="12" eb="14">
      <t>ジカン</t>
    </rPh>
    <rPh sb="14" eb="15">
      <t>スウ</t>
    </rPh>
    <phoneticPr fontId="45"/>
  </si>
  <si>
    <t>長時間開設加算（長期休暇分）
補助対象時間数</t>
    <phoneticPr fontId="45"/>
  </si>
  <si>
    <t>選定額</t>
    <phoneticPr fontId="45"/>
  </si>
  <si>
    <t>処遇改善等事業開所時間チェック</t>
    <phoneticPr fontId="45"/>
  </si>
  <si>
    <t>その他の詳細</t>
    <rPh sb="2" eb="3">
      <t>タ</t>
    </rPh>
    <rPh sb="4" eb="6">
      <t>ショウサイ</t>
    </rPh>
    <phoneticPr fontId="45"/>
  </si>
  <si>
    <t>時間になおす</t>
    <rPh sb="0" eb="2">
      <t>ジカン</t>
    </rPh>
    <phoneticPr fontId="7"/>
  </si>
  <si>
    <t xml:space="preserve">継続利用児童数 </t>
    <rPh sb="0" eb="2">
      <t>ケイゾク</t>
    </rPh>
    <rPh sb="2" eb="4">
      <t>リヨウ</t>
    </rPh>
    <rPh sb="4" eb="6">
      <t>ジドウ</t>
    </rPh>
    <rPh sb="6" eb="7">
      <t>スウ</t>
    </rPh>
    <phoneticPr fontId="45"/>
  </si>
  <si>
    <t>（</t>
    <phoneticPr fontId="7"/>
  </si>
  <si>
    <t>）</t>
    <phoneticPr fontId="7"/>
  </si>
  <si>
    <t>※その他を選択した場合記入</t>
    <rPh sb="3" eb="4">
      <t>タ</t>
    </rPh>
    <rPh sb="5" eb="7">
      <t>センタク</t>
    </rPh>
    <rPh sb="9" eb="11">
      <t>バアイ</t>
    </rPh>
    <rPh sb="11" eb="13">
      <t>キニュウ</t>
    </rPh>
    <phoneticPr fontId="7"/>
  </si>
  <si>
    <t>長時間加算平日分</t>
    <rPh sb="0" eb="3">
      <t>チョウジカン</t>
    </rPh>
    <rPh sb="3" eb="5">
      <t>カサン</t>
    </rPh>
    <rPh sb="5" eb="7">
      <t>ヘイジツ</t>
    </rPh>
    <rPh sb="7" eb="8">
      <t>ブン</t>
    </rPh>
    <phoneticPr fontId="7"/>
  </si>
  <si>
    <t>長時間加算長期休暇分</t>
    <rPh sb="0" eb="3">
      <t>チョウジカン</t>
    </rPh>
    <rPh sb="3" eb="5">
      <t>カサン</t>
    </rPh>
    <rPh sb="5" eb="7">
      <t>チョウキ</t>
    </rPh>
    <rPh sb="7" eb="9">
      <t>キュウカ</t>
    </rPh>
    <rPh sb="9" eb="10">
      <t>ブン</t>
    </rPh>
    <phoneticPr fontId="7"/>
  </si>
  <si>
    <t>令和　年　　月　　日</t>
    <rPh sb="0" eb="2">
      <t>レイワ</t>
    </rPh>
    <rPh sb="3" eb="4">
      <t>ネン</t>
    </rPh>
    <rPh sb="6" eb="7">
      <t>ツキ</t>
    </rPh>
    <rPh sb="9" eb="10">
      <t>ヒ</t>
    </rPh>
    <phoneticPr fontId="48"/>
  </si>
  <si>
    <t>那覇市長　　宛て</t>
    <rPh sb="0" eb="4">
      <t>ナハシチョウ</t>
    </rPh>
    <rPh sb="6" eb="7">
      <t>ア</t>
    </rPh>
    <phoneticPr fontId="48"/>
  </si>
  <si>
    <t>(申請者)</t>
    <rPh sb="1" eb="4">
      <t>シンセイシャ</t>
    </rPh>
    <phoneticPr fontId="48"/>
  </si>
  <si>
    <t>所在地</t>
    <rPh sb="0" eb="3">
      <t>ショザイチ</t>
    </rPh>
    <phoneticPr fontId="48"/>
  </si>
  <si>
    <t>団体名</t>
    <rPh sb="0" eb="2">
      <t>ダンタイ</t>
    </rPh>
    <rPh sb="2" eb="3">
      <t>メイ</t>
    </rPh>
    <phoneticPr fontId="48"/>
  </si>
  <si>
    <t>代表者名</t>
    <rPh sb="0" eb="3">
      <t>ダイヒョウシャ</t>
    </rPh>
    <rPh sb="3" eb="4">
      <t>ナ</t>
    </rPh>
    <phoneticPr fontId="48"/>
  </si>
  <si>
    <t>　　　　　　　　　　　　　　㊞</t>
    <phoneticPr fontId="48"/>
  </si>
  <si>
    <t>担当者名</t>
    <rPh sb="0" eb="3">
      <t>タントウシャ</t>
    </rPh>
    <rPh sb="3" eb="4">
      <t>ナ</t>
    </rPh>
    <phoneticPr fontId="48"/>
  </si>
  <si>
    <t>連絡先</t>
    <rPh sb="0" eb="3">
      <t>レンラクサキ</t>
    </rPh>
    <phoneticPr fontId="48"/>
  </si>
  <si>
    <t>℡</t>
    <phoneticPr fontId="48"/>
  </si>
  <si>
    <t>令和7年度宇栄原小区児童クラブ舎使用者応募について</t>
    <rPh sb="0" eb="2">
      <t>レイワ</t>
    </rPh>
    <rPh sb="3" eb="4">
      <t>ネン</t>
    </rPh>
    <rPh sb="4" eb="5">
      <t>ド</t>
    </rPh>
    <rPh sb="5" eb="8">
      <t>ウエバル</t>
    </rPh>
    <rPh sb="8" eb="9">
      <t>ショウ</t>
    </rPh>
    <rPh sb="9" eb="10">
      <t>ク</t>
    </rPh>
    <rPh sb="10" eb="12">
      <t>ジドウ</t>
    </rPh>
    <rPh sb="15" eb="16">
      <t>シャ</t>
    </rPh>
    <rPh sb="16" eb="19">
      <t>シヨウシャ</t>
    </rPh>
    <rPh sb="19" eb="21">
      <t>オウボ</t>
    </rPh>
    <phoneticPr fontId="48"/>
  </si>
  <si>
    <t>宇栄原小学校区児童クラブ舎使用者募集について、別紙の書類を添えて、応募します。</t>
    <rPh sb="0" eb="3">
      <t>ウエバル</t>
    </rPh>
    <rPh sb="3" eb="6">
      <t>ショウガッコウ</t>
    </rPh>
    <rPh sb="6" eb="7">
      <t>ク</t>
    </rPh>
    <rPh sb="7" eb="9">
      <t>ジドウ</t>
    </rPh>
    <rPh sb="12" eb="13">
      <t>シャ</t>
    </rPh>
    <rPh sb="13" eb="16">
      <t>シヨウシャ</t>
    </rPh>
    <rPh sb="16" eb="18">
      <t>ボシュウ</t>
    </rPh>
    <rPh sb="33" eb="35">
      <t>オウボ</t>
    </rPh>
    <phoneticPr fontId="48"/>
  </si>
  <si>
    <t>団体名：</t>
    <rPh sb="0" eb="2">
      <t>ダンタイ</t>
    </rPh>
    <rPh sb="2" eb="3">
      <t>メイ</t>
    </rPh>
    <phoneticPr fontId="48"/>
  </si>
  <si>
    <t>１．応募した理由について</t>
    <phoneticPr fontId="48"/>
  </si>
  <si>
    <t>２．財務状況について</t>
    <phoneticPr fontId="48"/>
  </si>
  <si>
    <t>３．事業計画の内容について</t>
    <phoneticPr fontId="48"/>
  </si>
  <si>
    <t>４．児童の健康・安全管理について</t>
    <phoneticPr fontId="48"/>
  </si>
  <si>
    <t>(児童の健康管理、出欠確認並びに事業活動時の安全確保)</t>
    <phoneticPr fontId="48"/>
  </si>
  <si>
    <t>５．職員の配置や研修計画について</t>
    <phoneticPr fontId="48"/>
  </si>
  <si>
    <t xml:space="preserve">６．小学校や地域との連携について
</t>
    <phoneticPr fontId="48"/>
  </si>
  <si>
    <t>７．保護者との連携について(児童の保護者との日常的な連絡及び情報交換の実施について)</t>
    <phoneticPr fontId="48"/>
  </si>
  <si>
    <t>８．危機管理体制について</t>
    <phoneticPr fontId="48"/>
  </si>
  <si>
    <t>(防災・防犯対策がとられているか、計画・マニュアルの策定、避難訓練の実施等)</t>
    <phoneticPr fontId="48"/>
  </si>
  <si>
    <t>９．個人情報保護について(個人情報の管理・保護について)</t>
    <phoneticPr fontId="48"/>
  </si>
  <si>
    <t>１０．放課後子ども教室との連携・協力体制について</t>
    <phoneticPr fontId="48"/>
  </si>
  <si>
    <t>別紙2</t>
    <rPh sb="0" eb="2">
      <t>ベッシ</t>
    </rPh>
    <phoneticPr fontId="7"/>
  </si>
  <si>
    <t>役職名</t>
    <rPh sb="0" eb="2">
      <t>ヤクショク</t>
    </rPh>
    <rPh sb="2" eb="3">
      <t>メイ</t>
    </rPh>
    <phoneticPr fontId="7"/>
  </si>
  <si>
    <t>氏　名</t>
    <rPh sb="0" eb="1">
      <t>シ</t>
    </rPh>
    <rPh sb="2" eb="3">
      <t>メイ</t>
    </rPh>
    <phoneticPr fontId="7"/>
  </si>
  <si>
    <t>所属先（役職名）</t>
    <rPh sb="0" eb="2">
      <t>ショゾク</t>
    </rPh>
    <rPh sb="2" eb="3">
      <t>サキ</t>
    </rPh>
    <rPh sb="4" eb="6">
      <t>ヤクショク</t>
    </rPh>
    <rPh sb="6" eb="7">
      <t>メイ</t>
    </rPh>
    <phoneticPr fontId="7"/>
  </si>
  <si>
    <t>住　所</t>
    <rPh sb="0" eb="1">
      <t>ジュウ</t>
    </rPh>
    <rPh sb="2" eb="3">
      <t>ショ</t>
    </rPh>
    <phoneticPr fontId="7"/>
  </si>
  <si>
    <t>電話番号</t>
    <rPh sb="0" eb="2">
      <t>デンワ</t>
    </rPh>
    <rPh sb="2" eb="4">
      <t>バンゴウ</t>
    </rPh>
    <phoneticPr fontId="7"/>
  </si>
  <si>
    <t>備 考
（児童名）</t>
    <rPh sb="0" eb="1">
      <t>ソナエ</t>
    </rPh>
    <rPh sb="2" eb="3">
      <t>コウ</t>
    </rPh>
    <rPh sb="5" eb="7">
      <t>ジドウ</t>
    </rPh>
    <rPh sb="7" eb="8">
      <t>ナ</t>
    </rPh>
    <phoneticPr fontId="7"/>
  </si>
  <si>
    <t>　</t>
    <phoneticPr fontId="7"/>
  </si>
  <si>
    <t>副会長</t>
    <rPh sb="0" eb="3">
      <t>フクカイチョウ</t>
    </rPh>
    <phoneticPr fontId="7"/>
  </si>
  <si>
    <t>　　　</t>
    <phoneticPr fontId="7"/>
  </si>
  <si>
    <t>別紙3</t>
    <rPh sb="0" eb="2">
      <t>ベッシ</t>
    </rPh>
    <phoneticPr fontId="45"/>
  </si>
  <si>
    <t>令和7年度児童名簿（令和7年4月1日現在）</t>
    <phoneticPr fontId="45"/>
  </si>
  <si>
    <t>児童名（カナ）</t>
    <rPh sb="0" eb="2">
      <t>ジドウ</t>
    </rPh>
    <rPh sb="2" eb="3">
      <t>メイ</t>
    </rPh>
    <phoneticPr fontId="45"/>
  </si>
  <si>
    <t>保護者名①</t>
    <rPh sb="0" eb="3">
      <t>ホゴシャ</t>
    </rPh>
    <rPh sb="3" eb="4">
      <t>メイ</t>
    </rPh>
    <phoneticPr fontId="45"/>
  </si>
  <si>
    <t>保護者名②</t>
    <rPh sb="0" eb="3">
      <t>ホゴシャ</t>
    </rPh>
    <rPh sb="3" eb="4">
      <t>メイ</t>
    </rPh>
    <phoneticPr fontId="45"/>
  </si>
  <si>
    <t>別紙5</t>
    <rPh sb="0" eb="1">
      <t>ベツ</t>
    </rPh>
    <rPh sb="1" eb="2">
      <t>シ</t>
    </rPh>
    <phoneticPr fontId="7"/>
  </si>
  <si>
    <t>令和8年度（2026年度）事業計画書（案）</t>
    <rPh sb="0" eb="2">
      <t>レイワ</t>
    </rPh>
    <rPh sb="3" eb="5">
      <t>ネンド</t>
    </rPh>
    <rPh sb="10" eb="12">
      <t>ネンド</t>
    </rPh>
    <rPh sb="13" eb="18">
      <t>ジギョウケイカクショ</t>
    </rPh>
    <rPh sb="19" eb="20">
      <t>アン</t>
    </rPh>
    <phoneticPr fontId="7"/>
  </si>
  <si>
    <t>めあて</t>
    <phoneticPr fontId="7"/>
  </si>
  <si>
    <t>日</t>
    <rPh sb="0" eb="1">
      <t>ビ</t>
    </rPh>
    <phoneticPr fontId="7"/>
  </si>
  <si>
    <t>行　事</t>
    <rPh sb="0" eb="1">
      <t>ギョウ</t>
    </rPh>
    <rPh sb="2" eb="3">
      <t>コト</t>
    </rPh>
    <phoneticPr fontId="7"/>
  </si>
  <si>
    <t>製作物の予定</t>
    <rPh sb="0" eb="2">
      <t>セイサク</t>
    </rPh>
    <rPh sb="2" eb="3">
      <t>ブツ</t>
    </rPh>
    <rPh sb="4" eb="6">
      <t>ヨテイ</t>
    </rPh>
    <phoneticPr fontId="7"/>
  </si>
  <si>
    <t>遊び</t>
    <rPh sb="0" eb="1">
      <t>アソ</t>
    </rPh>
    <phoneticPr fontId="7"/>
  </si>
  <si>
    <t>４月</t>
    <rPh sb="1" eb="2">
      <t>ガツ</t>
    </rPh>
    <phoneticPr fontId="7"/>
  </si>
  <si>
    <t>６月</t>
    <rPh sb="1" eb="2">
      <t>ガツ</t>
    </rPh>
    <phoneticPr fontId="7"/>
  </si>
  <si>
    <t>７月</t>
    <phoneticPr fontId="7"/>
  </si>
  <si>
    <t>８月</t>
    <rPh sb="1" eb="2">
      <t>ガツ</t>
    </rPh>
    <phoneticPr fontId="7"/>
  </si>
  <si>
    <t>９月</t>
    <phoneticPr fontId="7"/>
  </si>
  <si>
    <t>１０月</t>
    <phoneticPr fontId="7"/>
  </si>
  <si>
    <t>１１月</t>
    <phoneticPr fontId="7"/>
  </si>
  <si>
    <t>１２月</t>
    <phoneticPr fontId="7"/>
  </si>
  <si>
    <t>１月</t>
    <phoneticPr fontId="7"/>
  </si>
  <si>
    <t>２月</t>
    <phoneticPr fontId="7"/>
  </si>
  <si>
    <t>３月</t>
    <phoneticPr fontId="7"/>
  </si>
  <si>
    <t>令和８年度事業収支計算書（案）</t>
    <rPh sb="0" eb="2">
      <t>レイワ</t>
    </rPh>
    <rPh sb="3" eb="5">
      <t>ネンド</t>
    </rPh>
    <rPh sb="5" eb="7">
      <t>ジギョウ</t>
    </rPh>
    <rPh sb="7" eb="9">
      <t>シュウシ</t>
    </rPh>
    <rPh sb="9" eb="12">
      <t>ケイサンショ</t>
    </rPh>
    <rPh sb="13" eb="14">
      <t>アン</t>
    </rPh>
    <phoneticPr fontId="20"/>
  </si>
  <si>
    <t>令和８年度について、放課後児童支援員（常勤職員に限る。）2名以上配置に伴う基準額の申請を行う予定ですか。</t>
    <rPh sb="0" eb="2">
      <t>レイワ</t>
    </rPh>
    <rPh sb="3" eb="5">
      <t>ネンド</t>
    </rPh>
    <rPh sb="10" eb="15">
      <t>ホウカゴジドウ</t>
    </rPh>
    <rPh sb="15" eb="18">
      <t>シエンイン</t>
    </rPh>
    <rPh sb="19" eb="21">
      <t>ジョウキン</t>
    </rPh>
    <rPh sb="21" eb="23">
      <t>ショクイン</t>
    </rPh>
    <rPh sb="24" eb="25">
      <t>カギ</t>
    </rPh>
    <rPh sb="29" eb="30">
      <t>メイ</t>
    </rPh>
    <rPh sb="30" eb="32">
      <t>イジョウ</t>
    </rPh>
    <rPh sb="32" eb="34">
      <t>ハイチ</t>
    </rPh>
    <rPh sb="35" eb="36">
      <t>トモナ</t>
    </rPh>
    <rPh sb="37" eb="40">
      <t>キジュンガク</t>
    </rPh>
    <rPh sb="41" eb="43">
      <t>シンセイ</t>
    </rPh>
    <rPh sb="44" eb="45">
      <t>オコナ</t>
    </rPh>
    <rPh sb="46" eb="48">
      <t>ヨテイ</t>
    </rPh>
    <phoneticPr fontId="45"/>
  </si>
  <si>
    <t>令和８年度放課後児童支援員（常勤職員に限る。）2名以上配置に伴う基準額申請調査表</t>
    <rPh sb="0" eb="2">
      <t>レイワ</t>
    </rPh>
    <rPh sb="3" eb="5">
      <t>ネンド</t>
    </rPh>
    <rPh sb="30" eb="31">
      <t>トモナ</t>
    </rPh>
    <rPh sb="32" eb="35">
      <t>キジュンガク</t>
    </rPh>
    <rPh sb="35" eb="37">
      <t>シンセイ</t>
    </rPh>
    <rPh sb="37" eb="40">
      <t>チョウサヒョウ</t>
    </rPh>
    <phoneticPr fontId="45"/>
  </si>
  <si>
    <t>宇栄原小区児童クラブ舎使用団体　企画提案書</t>
    <rPh sb="0" eb="3">
      <t>ウエバル</t>
    </rPh>
    <rPh sb="3" eb="5">
      <t>ショウク</t>
    </rPh>
    <rPh sb="5" eb="7">
      <t>ジドウ</t>
    </rPh>
    <rPh sb="10" eb="11">
      <t>シャ</t>
    </rPh>
    <rPh sb="11" eb="13">
      <t>シヨウ</t>
    </rPh>
    <rPh sb="13" eb="15">
      <t>ダンタイ</t>
    </rPh>
    <rPh sb="16" eb="18">
      <t>キカク</t>
    </rPh>
    <rPh sb="18" eb="21">
      <t>テイアンショ</t>
    </rPh>
    <phoneticPr fontId="7"/>
  </si>
  <si>
    <t>R7年度予算額
(円)</t>
    <rPh sb="2" eb="4">
      <t>ネンド</t>
    </rPh>
    <rPh sb="4" eb="6">
      <t>ヨサン</t>
    </rPh>
    <rPh sb="6" eb="7">
      <t>ガク</t>
    </rPh>
    <phoneticPr fontId="7"/>
  </si>
  <si>
    <t>R8年度予算額
(円)</t>
    <rPh sb="2" eb="4">
      <t>ネンド</t>
    </rPh>
    <rPh sb="4" eb="6">
      <t>ヨサン</t>
    </rPh>
    <phoneticPr fontId="7"/>
  </si>
  <si>
    <t>R7予算額(円)</t>
    <rPh sb="2" eb="4">
      <t>ヨサン</t>
    </rPh>
    <phoneticPr fontId="20"/>
  </si>
  <si>
    <t>R8予算額(円)</t>
    <phoneticPr fontId="20"/>
  </si>
  <si>
    <t>令和7年度（2025年度）評議員会　委員名簿</t>
    <rPh sb="0" eb="2">
      <t>レイワ</t>
    </rPh>
    <rPh sb="3" eb="5">
      <t>ネンド</t>
    </rPh>
    <rPh sb="10" eb="11">
      <t>ネン</t>
    </rPh>
    <rPh sb="11" eb="12">
      <t>ド</t>
    </rPh>
    <rPh sb="13" eb="17">
      <t>ヒョウギインカイ</t>
    </rPh>
    <rPh sb="18" eb="20">
      <t>イイン</t>
    </rPh>
    <rPh sb="20" eb="22">
      <t>メイボ</t>
    </rPh>
    <phoneticPr fontId="45"/>
  </si>
  <si>
    <t>会長</t>
    <rPh sb="0" eb="2">
      <t>カイチョウ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</si>
</sst>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6" formatCode="&quot;¥&quot;#,##0;[Red]&quot;¥&quot;\-#,##0"/>
    <numFmt numFmtId="176" formatCode="#,##0_);[Red]\(#,##0\)"/>
    <numFmt numFmtId="177" formatCode="#,##0_ "/>
    <numFmt numFmtId="178" formatCode="0.00_);[Red]\(0.00\)"/>
    <numFmt numFmtId="179" formatCode="General&quot;人&quot;"/>
    <numFmt numFmtId="180" formatCode="\(General\)"/>
    <numFmt numFmtId="181" formatCode="\(General&quot;人&quot;\)"/>
    <numFmt numFmtId="182" formatCode="General&quot;年&quot;&quot;生&quot;"/>
    <numFmt numFmtId="183" formatCode="yyyy/m/d;@"/>
    <numFmt numFmtId="184" formatCode="General&quot;日利用&quot;"/>
    <numFmt numFmtId="185" formatCode="h:mm;@"/>
    <numFmt numFmtId="186" formatCode="General&quot;年&quot;"/>
    <numFmt numFmtId="187" formatCode="[$-F400]h:mm:ss\ AM/PM"/>
    <numFmt numFmtId="188" formatCode="0_);[Red]\(0\)"/>
    <numFmt numFmtId="189" formatCode="0_ "/>
    <numFmt numFmtId="190" formatCode="#,##0;[Red]#,##0"/>
    <numFmt numFmtId="191" formatCode="0.0"/>
    <numFmt numFmtId="192" formatCode="0.000_);[Red]\(0.000\)"/>
  </numFmts>
  <fonts count="6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3"/>
      <charset val="128"/>
    </font>
    <font>
      <sz val="6"/>
      <name val="ＭＳ Ｐゴシック"/>
      <family val="3"/>
      <charset val="128"/>
    </font>
    <font>
      <sz val="14"/>
      <name val="ＭＳ Ｐ明朝"/>
      <family val="1"/>
      <charset val="128"/>
    </font>
    <font>
      <sz val="9"/>
      <name val="ＭＳ Ｐ明朝"/>
      <family val="1"/>
      <charset val="128"/>
    </font>
    <font>
      <sz val="11"/>
      <name val="ＭＳ Ｐゴシック"/>
      <family val="3"/>
      <charset val="128"/>
    </font>
    <font>
      <sz val="10"/>
      <name val="ＭＳ Ｐ明朝"/>
      <family val="1"/>
      <charset val="128"/>
    </font>
    <font>
      <sz val="14"/>
      <name val="ＭＳ Ｐゴシック"/>
      <family val="3"/>
      <charset val="128"/>
    </font>
    <font>
      <sz val="12"/>
      <name val="ＭＳ Ｐゴシック"/>
      <family val="3"/>
      <charset val="128"/>
    </font>
    <font>
      <b/>
      <sz val="14"/>
      <name val="ＭＳ Ｐゴシック"/>
      <family val="3"/>
      <charset val="128"/>
    </font>
    <font>
      <b/>
      <sz val="11"/>
      <name val="ＭＳ Ｐ明朝"/>
      <family val="1"/>
      <charset val="128"/>
    </font>
    <font>
      <sz val="6"/>
      <name val="ＭＳ Ｐゴシック"/>
      <family val="3"/>
      <charset val="128"/>
    </font>
    <font>
      <b/>
      <sz val="12"/>
      <name val="Arial"/>
      <family val="2"/>
    </font>
    <font>
      <sz val="11"/>
      <name val="標準明朝"/>
      <family val="1"/>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color indexed="8"/>
      <name val="ＭＳ Ｐゴシック"/>
      <family val="3"/>
      <charset val="128"/>
      <scheme val="minor"/>
    </font>
    <font>
      <b/>
      <sz val="11"/>
      <color theme="1"/>
      <name val="ＭＳ Ｐゴシック"/>
      <family val="3"/>
      <charset val="128"/>
      <scheme val="minor"/>
    </font>
    <font>
      <sz val="11"/>
      <color rgb="FFFFFF00"/>
      <name val="ＭＳ Ｐゴシック"/>
      <family val="3"/>
      <charset val="128"/>
    </font>
    <font>
      <sz val="11"/>
      <color theme="1"/>
      <name val="ＭＳ Ｐ明朝"/>
      <family val="1"/>
      <charset val="128"/>
    </font>
    <font>
      <sz val="10"/>
      <color theme="1"/>
      <name val="ＭＳ Ｐ明朝"/>
      <family val="1"/>
      <charset val="128"/>
    </font>
    <font>
      <sz val="12"/>
      <color theme="1"/>
      <name val="ＭＳ Ｐ明朝"/>
      <family val="1"/>
      <charset val="128"/>
    </font>
    <font>
      <sz val="10"/>
      <color theme="1"/>
      <name val="ＭＳ 明朝"/>
      <family val="1"/>
      <charset val="128"/>
    </font>
    <font>
      <sz val="12"/>
      <color theme="1"/>
      <name val="ＭＳ Ｐゴシック"/>
      <family val="3"/>
      <charset val="128"/>
      <scheme val="minor"/>
    </font>
    <font>
      <sz val="10"/>
      <color theme="1"/>
      <name val="ＭＳ Ｐゴシック"/>
      <family val="3"/>
      <charset val="128"/>
      <scheme val="minor"/>
    </font>
    <font>
      <b/>
      <sz val="12"/>
      <color rgb="FFFF0000"/>
      <name val="ＭＳ Ｐ明朝"/>
      <family val="1"/>
      <charset val="128"/>
    </font>
    <font>
      <b/>
      <sz val="11"/>
      <color rgb="FFFF0000"/>
      <name val="ＭＳ Ｐ明朝"/>
      <family val="1"/>
      <charset val="128"/>
    </font>
    <font>
      <sz val="12"/>
      <name val="ＭＳ Ｐゴシック"/>
      <family val="3"/>
      <charset val="128"/>
      <scheme val="minor"/>
    </font>
    <font>
      <sz val="10"/>
      <name val="ＭＳ Ｐゴシック"/>
      <family val="3"/>
      <charset val="128"/>
      <scheme val="minor"/>
    </font>
    <font>
      <sz val="8"/>
      <name val="ＭＳ Ｐゴシック"/>
      <family val="3"/>
      <charset val="128"/>
      <scheme val="minor"/>
    </font>
    <font>
      <sz val="11"/>
      <color rgb="FFFF0000"/>
      <name val="ＭＳ Ｐ明朝"/>
      <family val="1"/>
      <charset val="128"/>
    </font>
    <font>
      <b/>
      <sz val="10"/>
      <color theme="1"/>
      <name val="ＭＳ Ｐ明朝"/>
      <family val="1"/>
      <charset val="128"/>
    </font>
    <font>
      <sz val="9"/>
      <color theme="1"/>
      <name val="ＭＳ Ｐ明朝"/>
      <family val="1"/>
      <charset val="128"/>
    </font>
    <font>
      <sz val="10.5"/>
      <color theme="1"/>
      <name val="ＭＳ Ｐ明朝"/>
      <family val="1"/>
      <charset val="128"/>
    </font>
    <font>
      <b/>
      <sz val="11"/>
      <color theme="1"/>
      <name val="ＭＳ Ｐ明朝"/>
      <family val="1"/>
      <charset val="128"/>
    </font>
    <font>
      <b/>
      <sz val="10.5"/>
      <color theme="1"/>
      <name val="ＭＳ Ｐ明朝"/>
      <family val="1"/>
      <charset val="128"/>
    </font>
    <font>
      <sz val="14"/>
      <name val="ＭＳ Ｐゴシック"/>
      <family val="3"/>
      <charset val="128"/>
      <scheme val="minor"/>
    </font>
    <font>
      <sz val="6"/>
      <name val="ＭＳ Ｐゴシック"/>
      <family val="3"/>
      <charset val="128"/>
      <scheme val="minor"/>
    </font>
    <font>
      <b/>
      <sz val="9"/>
      <color indexed="81"/>
      <name val="MS P ゴシック"/>
      <family val="3"/>
      <charset val="128"/>
    </font>
    <font>
      <b/>
      <sz val="11"/>
      <color rgb="FFFF0000"/>
      <name val="ＭＳ Ｐゴシック"/>
      <family val="3"/>
      <charset val="128"/>
      <scheme val="minor"/>
    </font>
    <font>
      <sz val="6"/>
      <name val="ＭＳ Ｐゴシック"/>
      <family val="2"/>
      <charset val="128"/>
      <scheme val="minor"/>
    </font>
    <font>
      <sz val="10"/>
      <color rgb="FFFF0000"/>
      <name val="ＭＳ Ｐ明朝"/>
      <family val="1"/>
      <charset val="128"/>
    </font>
    <font>
      <u/>
      <sz val="11"/>
      <color theme="10"/>
      <name val="ＭＳ Ｐゴシック"/>
      <family val="3"/>
      <charset val="128"/>
      <scheme val="minor"/>
    </font>
    <font>
      <strike/>
      <sz val="11"/>
      <name val="ＭＳ Ｐ明朝"/>
      <family val="1"/>
      <charset val="128"/>
    </font>
    <font>
      <strike/>
      <sz val="11"/>
      <color theme="1"/>
      <name val="ＭＳ Ｐ明朝"/>
      <family val="1"/>
      <charset val="128"/>
    </font>
    <font>
      <strike/>
      <sz val="9"/>
      <name val="ＭＳ Ｐ明朝"/>
      <family val="1"/>
      <charset val="128"/>
    </font>
    <font>
      <sz val="8"/>
      <color theme="1"/>
      <name val="ＭＳ Ｐ明朝"/>
      <family val="1"/>
      <charset val="128"/>
    </font>
    <font>
      <sz val="8"/>
      <name val="ＭＳ Ｐ明朝"/>
      <family val="1"/>
      <charset val="128"/>
    </font>
    <font>
      <sz val="11"/>
      <color rgb="FF000000"/>
      <name val="ＭＳ Ｐゴシック"/>
      <family val="3"/>
      <charset val="128"/>
    </font>
    <font>
      <sz val="8"/>
      <color theme="1"/>
      <name val="ＭＳ Ｐゴシック"/>
      <family val="3"/>
      <charset val="128"/>
      <scheme val="minor"/>
    </font>
    <font>
      <b/>
      <sz val="11"/>
      <name val="ＭＳ Ｐゴシック"/>
      <family val="3"/>
      <charset val="128"/>
      <scheme val="minor"/>
    </font>
    <font>
      <sz val="10"/>
      <name val="ＭＳ 明朝"/>
      <family val="1"/>
      <charset val="128"/>
    </font>
    <font>
      <sz val="11"/>
      <name val="明朝"/>
      <family val="3"/>
      <charset val="128"/>
    </font>
    <font>
      <sz val="10"/>
      <name val="ＭＳ Ｐゴシック"/>
      <family val="2"/>
      <charset val="128"/>
      <scheme val="minor"/>
    </font>
    <font>
      <sz val="10"/>
      <name val="游ゴシック"/>
      <family val="3"/>
      <charset val="128"/>
    </font>
    <font>
      <sz val="8"/>
      <color rgb="FFFF0000"/>
      <name val="ＭＳ Ｐ明朝"/>
      <family val="1"/>
      <charset val="128"/>
    </font>
    <font>
      <b/>
      <sz val="14"/>
      <color theme="1"/>
      <name val="ＭＳ Ｐゴシック"/>
      <family val="3"/>
      <charset val="128"/>
      <scheme val="minor"/>
    </font>
    <font>
      <sz val="11"/>
      <color theme="1"/>
      <name val="ＭＳ Ｐゴシック"/>
      <family val="2"/>
      <scheme val="minor"/>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CCFF"/>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CCFFFF"/>
        <bgColor indexed="64"/>
      </patternFill>
    </fill>
    <fill>
      <patternFill patternType="solid">
        <fgColor rgb="FFC5D9F1"/>
        <bgColor indexed="64"/>
      </patternFill>
    </fill>
    <fill>
      <patternFill patternType="solid">
        <fgColor rgb="FFA3FDFD"/>
        <bgColor indexed="64"/>
      </patternFill>
    </fill>
  </fills>
  <borders count="8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bottom style="double">
        <color indexed="64"/>
      </bottom>
      <diagonal/>
    </border>
    <border>
      <left/>
      <right style="medium">
        <color indexed="64"/>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s>
  <cellStyleXfs count="50">
    <xf numFmtId="0" fontId="0" fillId="0" borderId="0">
      <alignment vertical="center"/>
    </xf>
    <xf numFmtId="0" fontId="18" fillId="0" borderId="1" applyNumberFormat="0" applyAlignment="0" applyProtection="0">
      <alignment horizontal="left" vertical="center"/>
    </xf>
    <xf numFmtId="0" fontId="18" fillId="0" borderId="2">
      <alignment horizontal="left" vertical="center"/>
    </xf>
    <xf numFmtId="38" fontId="22" fillId="0" borderId="0" applyFont="0" applyFill="0" applyBorder="0" applyAlignment="0" applyProtection="0">
      <alignment vertical="center"/>
    </xf>
    <xf numFmtId="40" fontId="11"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alignment vertical="center"/>
    </xf>
    <xf numFmtId="38" fontId="22" fillId="0" borderId="0" applyFont="0" applyFill="0" applyBorder="0" applyAlignment="0" applyProtection="0">
      <alignment vertical="center"/>
    </xf>
    <xf numFmtId="38" fontId="24" fillId="0" borderId="0" applyFill="0" applyBorder="0" applyAlignment="0" applyProtection="0">
      <alignment vertical="center"/>
    </xf>
    <xf numFmtId="6"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24"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50" fillId="0" borderId="0" applyNumberFormat="0" applyFill="0" applyBorder="0" applyAlignment="0" applyProtection="0">
      <alignment vertical="center"/>
    </xf>
    <xf numFmtId="0" fontId="60" fillId="0" borderId="0"/>
    <xf numFmtId="0" fontId="4" fillId="0" borderId="0">
      <alignment vertical="center"/>
    </xf>
    <xf numFmtId="0" fontId="65" fillId="0" borderId="0"/>
    <xf numFmtId="38"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cellStyleXfs>
  <cellXfs count="697">
    <xf numFmtId="0" fontId="0" fillId="0" borderId="0" xfId="0">
      <alignment vertical="center"/>
    </xf>
    <xf numFmtId="0" fontId="0" fillId="0" borderId="0" xfId="0" applyFill="1" applyAlignment="1"/>
    <xf numFmtId="0" fontId="0" fillId="0" borderId="0" xfId="0" applyFill="1" applyAlignment="1">
      <alignment vertical="top"/>
    </xf>
    <xf numFmtId="0" fontId="14" fillId="0" borderId="4" xfId="0" applyFont="1" applyFill="1" applyBorder="1" applyAlignment="1">
      <alignment horizontal="right" vertical="center"/>
    </xf>
    <xf numFmtId="0" fontId="11" fillId="0" borderId="4" xfId="0" applyFont="1" applyFill="1" applyBorder="1" applyAlignment="1">
      <alignment horizontal="right" vertical="center"/>
    </xf>
    <xf numFmtId="0" fontId="14" fillId="0" borderId="3" xfId="0" applyFont="1" applyFill="1" applyBorder="1" applyAlignment="1">
      <alignment horizontal="center" vertical="center" wrapText="1"/>
    </xf>
    <xf numFmtId="0" fontId="14" fillId="0" borderId="3" xfId="0" applyFont="1" applyFill="1" applyBorder="1" applyAlignment="1">
      <alignment horizontal="center" vertical="center"/>
    </xf>
    <xf numFmtId="0" fontId="13" fillId="0" borderId="0" xfId="0" applyFont="1" applyFill="1" applyAlignment="1"/>
    <xf numFmtId="0" fontId="26" fillId="0" borderId="0" xfId="0" applyFont="1" applyFill="1" applyAlignment="1"/>
    <xf numFmtId="0" fontId="11" fillId="0" borderId="3" xfId="0" applyFont="1" applyFill="1" applyBorder="1" applyAlignment="1">
      <alignment horizontal="center" vertical="center"/>
    </xf>
    <xf numFmtId="0" fontId="11" fillId="0" borderId="5" xfId="0" applyFont="1" applyFill="1" applyBorder="1" applyAlignment="1">
      <alignment horizontal="center" vertical="center"/>
    </xf>
    <xf numFmtId="0" fontId="27" fillId="0" borderId="0" xfId="0" applyFont="1" applyFill="1" applyAlignment="1">
      <alignment vertical="center"/>
    </xf>
    <xf numFmtId="0" fontId="31" fillId="0" borderId="3" xfId="0" applyFont="1" applyFill="1" applyBorder="1" applyAlignment="1">
      <alignment horizontal="center" vertical="center" wrapText="1"/>
    </xf>
    <xf numFmtId="0" fontId="0" fillId="0" borderId="3" xfId="0" applyBorder="1">
      <alignment vertical="center"/>
    </xf>
    <xf numFmtId="0" fontId="0" fillId="0" borderId="0" xfId="0" applyAlignment="1">
      <alignment vertical="center" shrinkToFit="1"/>
    </xf>
    <xf numFmtId="0" fontId="0" fillId="0" borderId="0" xfId="0" applyFill="1" applyBorder="1">
      <alignment vertical="center"/>
    </xf>
    <xf numFmtId="176" fontId="39" fillId="3" borderId="7" xfId="0" applyNumberFormat="1" applyFont="1" applyFill="1" applyBorder="1" applyAlignment="1" applyProtection="1">
      <alignment horizontal="right" vertical="center" wrapText="1"/>
    </xf>
    <xf numFmtId="177" fontId="39" fillId="3" borderId="7" xfId="0" applyNumberFormat="1" applyFont="1" applyFill="1" applyBorder="1" applyAlignment="1" applyProtection="1">
      <alignment horizontal="right" vertical="center" wrapText="1"/>
    </xf>
    <xf numFmtId="176" fontId="28" fillId="3" borderId="3" xfId="0" applyNumberFormat="1" applyFont="1" applyFill="1" applyBorder="1" applyAlignment="1" applyProtection="1">
      <alignment horizontal="right" vertical="center" wrapText="1"/>
    </xf>
    <xf numFmtId="0" fontId="28" fillId="3" borderId="2" xfId="0" applyFont="1" applyFill="1" applyBorder="1" applyAlignment="1" applyProtection="1">
      <alignment vertical="center"/>
    </xf>
    <xf numFmtId="176" fontId="39" fillId="3" borderId="29" xfId="0" applyNumberFormat="1" applyFont="1" applyFill="1" applyBorder="1" applyAlignment="1" applyProtection="1">
      <alignment horizontal="right" vertical="center" wrapText="1"/>
    </xf>
    <xf numFmtId="176" fontId="39" fillId="3" borderId="32" xfId="0" applyNumberFormat="1" applyFont="1" applyFill="1" applyBorder="1" applyAlignment="1" applyProtection="1">
      <alignment horizontal="right" vertical="center" wrapText="1"/>
    </xf>
    <xf numFmtId="177" fontId="39" fillId="3" borderId="32" xfId="0" applyNumberFormat="1" applyFont="1" applyFill="1" applyBorder="1" applyAlignment="1" applyProtection="1">
      <alignment horizontal="right" vertical="center" wrapText="1"/>
    </xf>
    <xf numFmtId="0" fontId="28" fillId="0" borderId="3" xfId="0" applyFont="1" applyFill="1" applyBorder="1" applyAlignment="1" applyProtection="1">
      <alignment horizontal="left" vertical="center" wrapText="1"/>
      <protection locked="0"/>
    </xf>
    <xf numFmtId="0" fontId="28" fillId="0" borderId="3" xfId="0" applyFont="1" applyFill="1" applyBorder="1" applyAlignment="1" applyProtection="1">
      <alignment vertical="center" wrapText="1"/>
      <protection locked="0"/>
    </xf>
    <xf numFmtId="0" fontId="28" fillId="0" borderId="3" xfId="0" quotePrefix="1" applyFont="1" applyFill="1" applyBorder="1" applyAlignment="1" applyProtection="1">
      <alignment vertical="center" wrapText="1"/>
      <protection locked="0"/>
    </xf>
    <xf numFmtId="0" fontId="28" fillId="0" borderId="7" xfId="0" applyFont="1" applyFill="1" applyBorder="1" applyAlignment="1" applyProtection="1">
      <alignment vertical="center" wrapText="1"/>
      <protection locked="0"/>
    </xf>
    <xf numFmtId="0" fontId="28" fillId="0" borderId="25" xfId="0" applyFont="1" applyFill="1" applyBorder="1" applyAlignment="1" applyProtection="1">
      <alignment horizontal="left" vertical="center" wrapText="1"/>
      <protection locked="0"/>
    </xf>
    <xf numFmtId="0" fontId="28" fillId="0" borderId="25" xfId="0" quotePrefix="1" applyFont="1" applyFill="1" applyBorder="1" applyAlignment="1" applyProtection="1">
      <alignment vertical="center" wrapText="1"/>
      <protection locked="0"/>
    </xf>
    <xf numFmtId="0" fontId="28" fillId="0" borderId="7" xfId="0" applyFont="1" applyFill="1" applyBorder="1" applyAlignment="1" applyProtection="1">
      <alignment horizontal="left" vertical="center" wrapText="1"/>
      <protection locked="0"/>
    </xf>
    <xf numFmtId="0" fontId="28" fillId="0" borderId="15" xfId="0" applyFont="1" applyFill="1" applyBorder="1" applyAlignment="1" applyProtection="1">
      <alignment horizontal="left" vertical="center" wrapText="1"/>
      <protection locked="0"/>
    </xf>
    <xf numFmtId="176" fontId="28" fillId="3" borderId="25" xfId="0" applyNumberFormat="1" applyFont="1" applyFill="1" applyBorder="1" applyAlignment="1" applyProtection="1">
      <alignment horizontal="right" vertical="center" wrapText="1"/>
    </xf>
    <xf numFmtId="3" fontId="28" fillId="3" borderId="6" xfId="0" applyNumberFormat="1" applyFont="1" applyFill="1" applyBorder="1" applyAlignment="1" applyProtection="1">
      <alignment horizontal="right" vertical="center" wrapText="1"/>
    </xf>
    <xf numFmtId="0" fontId="28" fillId="3" borderId="8" xfId="0" applyFont="1" applyFill="1" applyBorder="1" applyAlignment="1" applyProtection="1">
      <alignment horizontal="left" vertical="center" wrapText="1"/>
    </xf>
    <xf numFmtId="3" fontId="28" fillId="3" borderId="19" xfId="0" applyNumberFormat="1" applyFont="1" applyFill="1" applyBorder="1" applyAlignment="1" applyProtection="1">
      <alignment horizontal="right" vertical="center" wrapText="1"/>
    </xf>
    <xf numFmtId="0" fontId="28" fillId="3" borderId="28" xfId="0" applyFont="1" applyFill="1" applyBorder="1" applyAlignment="1" applyProtection="1">
      <alignment vertical="center" wrapText="1"/>
    </xf>
    <xf numFmtId="0" fontId="0" fillId="0" borderId="6" xfId="0" applyBorder="1">
      <alignment vertical="center"/>
    </xf>
    <xf numFmtId="0" fontId="0" fillId="0" borderId="0" xfId="0" applyAlignment="1">
      <alignment vertical="center"/>
    </xf>
    <xf numFmtId="0" fontId="0" fillId="0" borderId="0" xfId="0" applyFill="1">
      <alignment vertical="center"/>
    </xf>
    <xf numFmtId="0" fontId="0" fillId="3" borderId="69" xfId="0" applyFill="1" applyBorder="1">
      <alignment vertical="center"/>
    </xf>
    <xf numFmtId="0" fontId="0" fillId="0" borderId="0" xfId="0">
      <alignment vertical="center"/>
    </xf>
    <xf numFmtId="0" fontId="0" fillId="0" borderId="0" xfId="0">
      <alignment vertical="center"/>
    </xf>
    <xf numFmtId="14" fontId="0" fillId="3" borderId="69" xfId="0" applyNumberFormat="1" applyFill="1" applyBorder="1">
      <alignment vertical="center"/>
    </xf>
    <xf numFmtId="38" fontId="0" fillId="0" borderId="0" xfId="3" applyFont="1">
      <alignment vertical="center"/>
    </xf>
    <xf numFmtId="38" fontId="0" fillId="3" borderId="69" xfId="3" applyFont="1" applyFill="1" applyBorder="1">
      <alignment vertical="center"/>
    </xf>
    <xf numFmtId="38" fontId="0" fillId="0" borderId="0" xfId="0" applyNumberFormat="1">
      <alignment vertical="center"/>
    </xf>
    <xf numFmtId="38" fontId="0" fillId="3" borderId="63" xfId="3" applyFont="1" applyFill="1" applyBorder="1">
      <alignment vertical="center"/>
    </xf>
    <xf numFmtId="38" fontId="0" fillId="0" borderId="0" xfId="3" applyFont="1" applyFill="1" applyBorder="1">
      <alignment vertical="center"/>
    </xf>
    <xf numFmtId="0" fontId="0" fillId="0" borderId="0" xfId="0">
      <alignment vertical="center"/>
    </xf>
    <xf numFmtId="0" fontId="0" fillId="0" borderId="0" xfId="0">
      <alignment vertical="center"/>
    </xf>
    <xf numFmtId="182" fontId="0" fillId="0" borderId="3" xfId="0" applyNumberFormat="1" applyBorder="1">
      <alignment vertical="center"/>
    </xf>
    <xf numFmtId="14" fontId="0" fillId="0" borderId="3" xfId="0" applyNumberFormat="1" applyBorder="1">
      <alignment vertical="center"/>
    </xf>
    <xf numFmtId="182" fontId="0" fillId="0" borderId="6" xfId="0" applyNumberFormat="1" applyBorder="1">
      <alignment vertical="center"/>
    </xf>
    <xf numFmtId="0" fontId="0" fillId="0" borderId="70" xfId="0" applyBorder="1">
      <alignment vertical="center"/>
    </xf>
    <xf numFmtId="14" fontId="0" fillId="3" borderId="0" xfId="0" applyNumberFormat="1" applyFill="1">
      <alignment vertical="center"/>
    </xf>
    <xf numFmtId="0" fontId="0" fillId="0" borderId="0" xfId="0">
      <alignment vertical="center"/>
    </xf>
    <xf numFmtId="184" fontId="0" fillId="0" borderId="3" xfId="0" applyNumberFormat="1" applyBorder="1">
      <alignment vertical="center"/>
    </xf>
    <xf numFmtId="0" fontId="0" fillId="0" borderId="70" xfId="0" applyNumberFormat="1" applyBorder="1">
      <alignment vertical="center"/>
    </xf>
    <xf numFmtId="14" fontId="0" fillId="0" borderId="15" xfId="0" applyNumberFormat="1" applyBorder="1">
      <alignment vertical="center"/>
    </xf>
    <xf numFmtId="0" fontId="0" fillId="0" borderId="15" xfId="0" applyBorder="1">
      <alignment vertical="center"/>
    </xf>
    <xf numFmtId="0" fontId="0" fillId="0" borderId="72" xfId="0" applyNumberFormat="1" applyBorder="1">
      <alignment vertical="center"/>
    </xf>
    <xf numFmtId="0" fontId="0" fillId="0" borderId="71" xfId="0" applyBorder="1">
      <alignment vertical="center"/>
    </xf>
    <xf numFmtId="0" fontId="0" fillId="0" borderId="51" xfId="0" applyBorder="1">
      <alignment vertical="center"/>
    </xf>
    <xf numFmtId="0" fontId="0" fillId="0" borderId="73" xfId="0" applyNumberFormat="1" applyFill="1" applyBorder="1">
      <alignment vertical="center"/>
    </xf>
    <xf numFmtId="0" fontId="0" fillId="0" borderId="19" xfId="0" applyBorder="1">
      <alignment vertical="center"/>
    </xf>
    <xf numFmtId="0" fontId="0" fillId="0" borderId="72" xfId="0" applyBorder="1">
      <alignment vertical="center"/>
    </xf>
    <xf numFmtId="0" fontId="0" fillId="0" borderId="73" xfId="0" applyBorder="1">
      <alignment vertical="center"/>
    </xf>
    <xf numFmtId="0" fontId="0" fillId="0" borderId="71" xfId="0" applyNumberFormat="1" applyFill="1" applyBorder="1">
      <alignment vertical="center"/>
    </xf>
    <xf numFmtId="0" fontId="0" fillId="0" borderId="51" xfId="0" applyNumberFormat="1" applyFill="1" applyBorder="1">
      <alignment vertical="center"/>
    </xf>
    <xf numFmtId="0" fontId="0" fillId="0" borderId="0" xfId="0" applyAlignment="1">
      <alignment horizontal="center" vertical="center"/>
    </xf>
    <xf numFmtId="0" fontId="0" fillId="0" borderId="0" xfId="0">
      <alignment vertical="center"/>
    </xf>
    <xf numFmtId="0" fontId="0" fillId="0" borderId="6" xfId="0" applyBorder="1" applyAlignment="1">
      <alignment horizontal="center" vertical="center"/>
    </xf>
    <xf numFmtId="0" fontId="0" fillId="0" borderId="5" xfId="0" applyBorder="1">
      <alignment vertical="center"/>
    </xf>
    <xf numFmtId="0" fontId="27" fillId="0" borderId="3" xfId="0" applyFont="1" applyFill="1" applyBorder="1" applyAlignment="1">
      <alignment vertical="center"/>
    </xf>
    <xf numFmtId="0" fontId="0" fillId="0" borderId="3" xfId="0" applyBorder="1" applyAlignment="1">
      <alignment vertical="center"/>
    </xf>
    <xf numFmtId="0" fontId="25" fillId="0" borderId="3" xfId="0" applyFont="1" applyBorder="1" applyAlignment="1">
      <alignment vertical="center"/>
    </xf>
    <xf numFmtId="185" fontId="0" fillId="0" borderId="3" xfId="0" applyNumberFormat="1" applyBorder="1" applyAlignment="1">
      <alignment vertical="center"/>
    </xf>
    <xf numFmtId="185" fontId="0" fillId="0" borderId="3" xfId="0" applyNumberFormat="1" applyBorder="1">
      <alignment vertical="center"/>
    </xf>
    <xf numFmtId="0" fontId="42" fillId="5" borderId="3" xfId="0" applyFont="1" applyFill="1" applyBorder="1" applyAlignment="1">
      <alignment horizontal="center" vertical="center"/>
    </xf>
    <xf numFmtId="0" fontId="25" fillId="5" borderId="3" xfId="0" applyFont="1" applyFill="1" applyBorder="1" applyAlignment="1">
      <alignment horizontal="center" vertical="center"/>
    </xf>
    <xf numFmtId="0" fontId="25" fillId="5" borderId="3"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vertical="center" shrinkToFit="1"/>
    </xf>
    <xf numFmtId="0" fontId="0" fillId="0" borderId="0" xfId="0">
      <alignment vertical="center"/>
    </xf>
    <xf numFmtId="183" fontId="0" fillId="0" borderId="69" xfId="3" applyNumberFormat="1" applyFont="1" applyBorder="1">
      <alignment vertical="center"/>
    </xf>
    <xf numFmtId="38" fontId="0" fillId="0" borderId="69" xfId="3" applyFont="1" applyBorder="1">
      <alignment vertical="center"/>
    </xf>
    <xf numFmtId="38" fontId="0" fillId="0" borderId="69" xfId="0" applyNumberFormat="1" applyBorder="1">
      <alignment vertical="center"/>
    </xf>
    <xf numFmtId="0" fontId="0" fillId="0" borderId="69" xfId="0" applyBorder="1">
      <alignment vertical="center"/>
    </xf>
    <xf numFmtId="14" fontId="0" fillId="0" borderId="0" xfId="0" applyNumberFormat="1">
      <alignment vertical="center"/>
    </xf>
    <xf numFmtId="0" fontId="0" fillId="0" borderId="0" xfId="0">
      <alignment vertical="center"/>
    </xf>
    <xf numFmtId="0" fontId="0" fillId="0" borderId="0" xfId="0">
      <alignment vertical="center"/>
    </xf>
    <xf numFmtId="187" fontId="0" fillId="3" borderId="69" xfId="0" applyNumberFormat="1" applyFill="1" applyBorder="1">
      <alignment vertical="center"/>
    </xf>
    <xf numFmtId="0" fontId="0" fillId="3" borderId="69" xfId="0" applyNumberFormat="1" applyFill="1" applyBorder="1">
      <alignment vertical="center"/>
    </xf>
    <xf numFmtId="0" fontId="0" fillId="0" borderId="0" xfId="0" applyFill="1" applyProtection="1">
      <alignment vertical="center"/>
    </xf>
    <xf numFmtId="0" fontId="0" fillId="0" borderId="0" xfId="0" applyFill="1" applyProtection="1">
      <alignment vertical="center"/>
      <protection locked="0"/>
    </xf>
    <xf numFmtId="0" fontId="25" fillId="5" borderId="3" xfId="0" applyFont="1" applyFill="1" applyBorder="1" applyAlignment="1">
      <alignment horizontal="center" vertical="center"/>
    </xf>
    <xf numFmtId="0" fontId="0" fillId="0" borderId="0" xfId="0">
      <alignment vertical="center"/>
    </xf>
    <xf numFmtId="0" fontId="0" fillId="0" borderId="6" xfId="0" applyBorder="1" applyAlignment="1">
      <alignment vertical="center"/>
    </xf>
    <xf numFmtId="0" fontId="0" fillId="0" borderId="0" xfId="0">
      <alignment vertical="center"/>
    </xf>
    <xf numFmtId="0" fontId="25" fillId="3" borderId="69" xfId="0" applyFont="1" applyFill="1" applyBorder="1">
      <alignment vertical="center"/>
    </xf>
    <xf numFmtId="0" fontId="0" fillId="3" borderId="69" xfId="0" applyFont="1" applyFill="1" applyBorder="1">
      <alignment vertical="center"/>
    </xf>
    <xf numFmtId="0" fontId="0" fillId="0" borderId="0" xfId="0">
      <alignment vertical="center"/>
    </xf>
    <xf numFmtId="0" fontId="0" fillId="0" borderId="0" xfId="0">
      <alignment vertical="center"/>
    </xf>
    <xf numFmtId="0" fontId="0" fillId="0" borderId="0" xfId="0">
      <alignment vertical="center"/>
    </xf>
    <xf numFmtId="0" fontId="57" fillId="0" borderId="0" xfId="0" applyFont="1" applyAlignment="1">
      <alignment vertical="center" wrapText="1"/>
    </xf>
    <xf numFmtId="20" fontId="0" fillId="0" borderId="0" xfId="0" applyNumberFormat="1">
      <alignment vertical="center"/>
    </xf>
    <xf numFmtId="0" fontId="32" fillId="0" borderId="0" xfId="0" applyFont="1">
      <alignment vertical="center"/>
    </xf>
    <xf numFmtId="0" fontId="0" fillId="0" borderId="0" xfId="0">
      <alignment vertical="center"/>
    </xf>
    <xf numFmtId="0" fontId="0" fillId="0" borderId="0" xfId="0" applyProtection="1">
      <alignment vertical="center"/>
      <protection locked="0"/>
    </xf>
    <xf numFmtId="0" fontId="0" fillId="2" borderId="0" xfId="0" applyFill="1" applyProtection="1">
      <alignment vertical="center"/>
      <protection locked="0"/>
    </xf>
    <xf numFmtId="0" fontId="6" fillId="2" borderId="0" xfId="0" applyFont="1" applyFill="1" applyAlignment="1" applyProtection="1">
      <alignment vertical="top"/>
      <protection locked="0"/>
    </xf>
    <xf numFmtId="0" fontId="6" fillId="2" borderId="0" xfId="0" applyFont="1" applyFill="1" applyAlignment="1" applyProtection="1">
      <protection locked="0"/>
    </xf>
    <xf numFmtId="0" fontId="27" fillId="2" borderId="0" xfId="0" applyFont="1" applyFill="1" applyAlignment="1" applyProtection="1">
      <protection locked="0"/>
    </xf>
    <xf numFmtId="0" fontId="27" fillId="2" borderId="0" xfId="0" applyFont="1" applyFill="1" applyAlignment="1" applyProtection="1">
      <alignment vertical="center"/>
      <protection locked="0"/>
    </xf>
    <xf numFmtId="20" fontId="27" fillId="2" borderId="0" xfId="0" applyNumberFormat="1" applyFont="1" applyFill="1" applyAlignment="1" applyProtection="1">
      <protection locked="0"/>
    </xf>
    <xf numFmtId="0" fontId="28" fillId="2" borderId="0" xfId="0" applyFont="1" applyFill="1" applyAlignment="1" applyProtection="1">
      <alignment vertical="center"/>
      <protection locked="0"/>
    </xf>
    <xf numFmtId="0" fontId="33" fillId="2" borderId="0" xfId="0" applyFont="1" applyFill="1" applyAlignment="1" applyProtection="1">
      <alignment vertical="center"/>
      <protection locked="0"/>
    </xf>
    <xf numFmtId="0" fontId="27" fillId="2" borderId="0" xfId="0" applyFont="1" applyFill="1" applyBorder="1" applyAlignment="1" applyProtection="1">
      <protection locked="0"/>
    </xf>
    <xf numFmtId="0" fontId="32" fillId="2" borderId="0" xfId="0" applyFont="1" applyFill="1" applyAlignment="1" applyProtection="1">
      <alignment vertical="center"/>
      <protection locked="0"/>
    </xf>
    <xf numFmtId="0" fontId="6" fillId="2" borderId="2" xfId="0" applyFont="1" applyFill="1" applyBorder="1" applyAlignment="1" applyProtection="1">
      <alignment vertical="center"/>
      <protection locked="0"/>
    </xf>
    <xf numFmtId="0" fontId="6" fillId="2" borderId="0" xfId="0" applyFont="1" applyFill="1" applyBorder="1" applyAlignment="1" applyProtection="1">
      <alignment vertical="center"/>
      <protection locked="0"/>
    </xf>
    <xf numFmtId="0" fontId="28" fillId="2" borderId="0" xfId="0" applyFont="1" applyFill="1" applyAlignment="1" applyProtection="1">
      <protection locked="0"/>
    </xf>
    <xf numFmtId="0" fontId="27" fillId="2" borderId="2" xfId="0" applyFont="1" applyFill="1" applyBorder="1" applyAlignment="1" applyProtection="1">
      <alignment horizontal="left" vertical="center" shrinkToFit="1"/>
      <protection locked="0"/>
    </xf>
    <xf numFmtId="0" fontId="27" fillId="2" borderId="2" xfId="0" applyFont="1" applyFill="1" applyBorder="1" applyAlignment="1" applyProtection="1">
      <protection locked="0"/>
    </xf>
    <xf numFmtId="0" fontId="27" fillId="2" borderId="0"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6" fillId="2" borderId="0" xfId="0" applyFont="1" applyFill="1" applyAlignment="1" applyProtection="1">
      <alignment horizontal="right" vertical="center"/>
      <protection locked="0"/>
    </xf>
    <xf numFmtId="20" fontId="27" fillId="2" borderId="0" xfId="0" applyNumberFormat="1" applyFont="1" applyFill="1" applyAlignment="1" applyProtection="1">
      <alignment vertical="center"/>
      <protection locked="0"/>
    </xf>
    <xf numFmtId="0" fontId="51" fillId="2" borderId="0" xfId="0" applyFont="1" applyFill="1" applyAlignment="1" applyProtection="1">
      <alignment vertical="center"/>
      <protection locked="0"/>
    </xf>
    <xf numFmtId="0" fontId="52" fillId="2" borderId="0" xfId="0" applyFont="1" applyFill="1" applyBorder="1" applyAlignment="1" applyProtection="1">
      <alignment vertical="center"/>
      <protection locked="0"/>
    </xf>
    <xf numFmtId="0" fontId="53" fillId="2" borderId="0" xfId="0" applyFont="1" applyFill="1" applyBorder="1" applyAlignment="1" applyProtection="1">
      <alignment vertical="center"/>
      <protection locked="0"/>
    </xf>
    <xf numFmtId="0" fontId="52" fillId="2" borderId="0" xfId="0" applyFont="1" applyFill="1" applyAlignment="1" applyProtection="1">
      <alignment vertical="center"/>
      <protection locked="0"/>
    </xf>
    <xf numFmtId="0" fontId="51" fillId="2" borderId="0" xfId="0" applyFont="1" applyFill="1" applyBorder="1" applyAlignment="1" applyProtection="1">
      <alignment vertical="center"/>
      <protection locked="0"/>
    </xf>
    <xf numFmtId="0" fontId="6" fillId="2" borderId="0" xfId="0" applyFont="1" applyFill="1" applyAlignment="1" applyProtection="1">
      <alignment horizontal="right"/>
      <protection locked="0"/>
    </xf>
    <xf numFmtId="0" fontId="12" fillId="2" borderId="0" xfId="0" applyFont="1" applyFill="1" applyBorder="1" applyAlignment="1" applyProtection="1">
      <alignment horizontal="center" vertical="center"/>
      <protection locked="0"/>
    </xf>
    <xf numFmtId="0" fontId="34" fillId="2" borderId="0" xfId="0" applyFont="1" applyFill="1" applyAlignment="1" applyProtection="1">
      <protection locked="0"/>
    </xf>
    <xf numFmtId="0" fontId="6" fillId="2" borderId="0"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wrapText="1"/>
      <protection locked="0"/>
    </xf>
    <xf numFmtId="0" fontId="38" fillId="2" borderId="0" xfId="0" applyFont="1" applyFill="1" applyBorder="1" applyAlignment="1" applyProtection="1">
      <alignment horizontal="center" vertical="center"/>
      <protection locked="0"/>
    </xf>
    <xf numFmtId="187" fontId="27" fillId="2" borderId="0" xfId="0" applyNumberFormat="1" applyFont="1" applyFill="1" applyAlignment="1" applyProtection="1">
      <alignment vertical="center"/>
      <protection locked="0"/>
    </xf>
    <xf numFmtId="0" fontId="27" fillId="2" borderId="0" xfId="0" applyNumberFormat="1" applyFont="1" applyFill="1" applyAlignment="1" applyProtection="1">
      <alignment vertical="center"/>
      <protection locked="0"/>
    </xf>
    <xf numFmtId="192" fontId="27" fillId="2" borderId="0" xfId="0" applyNumberFormat="1" applyFont="1" applyFill="1" applyAlignment="1" applyProtection="1">
      <alignment vertical="center"/>
      <protection locked="0"/>
    </xf>
    <xf numFmtId="0" fontId="38" fillId="2" borderId="0" xfId="0" applyFont="1" applyFill="1" applyAlignment="1" applyProtection="1">
      <alignment vertical="center"/>
      <protection locked="0"/>
    </xf>
    <xf numFmtId="0" fontId="27" fillId="2" borderId="0" xfId="0" applyFont="1" applyFill="1" applyAlignment="1" applyProtection="1">
      <alignment horizontal="right" vertical="center"/>
      <protection locked="0"/>
    </xf>
    <xf numFmtId="178" fontId="27" fillId="2" borderId="0" xfId="0" applyNumberFormat="1" applyFont="1" applyFill="1" applyAlignment="1" applyProtection="1">
      <alignment vertical="center"/>
      <protection locked="0"/>
    </xf>
    <xf numFmtId="0" fontId="6" fillId="2" borderId="4" xfId="0" applyFont="1" applyFill="1" applyBorder="1" applyAlignment="1" applyProtection="1">
      <alignment vertical="center"/>
      <protection locked="0"/>
    </xf>
    <xf numFmtId="0" fontId="6" fillId="4" borderId="13" xfId="0" applyFont="1" applyFill="1" applyBorder="1" applyAlignment="1" applyProtection="1">
      <alignment horizontal="left" vertical="center"/>
      <protection locked="0"/>
    </xf>
    <xf numFmtId="2" fontId="6" fillId="2" borderId="13" xfId="0" applyNumberFormat="1" applyFont="1" applyFill="1" applyBorder="1" applyAlignment="1" applyProtection="1">
      <alignment vertical="center"/>
      <protection locked="0"/>
    </xf>
    <xf numFmtId="0" fontId="6" fillId="6" borderId="3" xfId="0" applyFont="1" applyFill="1" applyBorder="1" applyAlignment="1" applyProtection="1">
      <alignment horizontal="center" vertical="center"/>
      <protection locked="0"/>
    </xf>
    <xf numFmtId="0" fontId="38" fillId="2" borderId="0" xfId="0" applyFont="1" applyFill="1" applyAlignment="1" applyProtection="1">
      <alignment horizontal="left" vertical="center"/>
      <protection locked="0"/>
    </xf>
    <xf numFmtId="0" fontId="6" fillId="2" borderId="0" xfId="0" applyFont="1" applyFill="1" applyAlignment="1" applyProtection="1">
      <alignment horizontal="center" vertical="center"/>
      <protection locked="0"/>
    </xf>
    <xf numFmtId="0" fontId="12" fillId="2" borderId="0" xfId="0" applyFont="1" applyFill="1" applyAlignment="1" applyProtection="1">
      <alignment vertical="center"/>
      <protection locked="0"/>
    </xf>
    <xf numFmtId="0" fontId="32" fillId="2" borderId="0" xfId="0" applyFont="1" applyFill="1" applyAlignment="1" applyProtection="1">
      <alignment vertical="center" wrapText="1"/>
      <protection locked="0"/>
    </xf>
    <xf numFmtId="0" fontId="38" fillId="6" borderId="3" xfId="0" applyFont="1" applyFill="1" applyBorder="1" applyAlignment="1" applyProtection="1">
      <alignment horizontal="center" vertical="center"/>
      <protection locked="0"/>
    </xf>
    <xf numFmtId="0" fontId="23" fillId="2" borderId="0" xfId="0" applyFont="1" applyFill="1" applyProtection="1">
      <alignment vertical="center"/>
      <protection locked="0"/>
    </xf>
    <xf numFmtId="0" fontId="12" fillId="2" borderId="0" xfId="0" applyFont="1" applyFill="1" applyBorder="1" applyAlignment="1" applyProtection="1">
      <alignment horizontal="center" vertical="center" wrapText="1"/>
      <protection locked="0"/>
    </xf>
    <xf numFmtId="0" fontId="27" fillId="2" borderId="0" xfId="0" applyFont="1"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185" fontId="28" fillId="2" borderId="0" xfId="0" applyNumberFormat="1" applyFont="1" applyFill="1" applyBorder="1" applyAlignment="1" applyProtection="1">
      <alignment horizontal="center" vertical="center" wrapText="1"/>
      <protection locked="0"/>
    </xf>
    <xf numFmtId="0" fontId="27" fillId="2" borderId="0" xfId="0" applyFont="1" applyFill="1" applyBorder="1" applyAlignment="1" applyProtection="1">
      <alignment horizontal="center" vertical="center" wrapText="1"/>
      <protection locked="0"/>
    </xf>
    <xf numFmtId="0" fontId="27" fillId="2" borderId="0"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12" fillId="2" borderId="0" xfId="0" applyFont="1" applyFill="1" applyBorder="1" applyAlignment="1" applyProtection="1">
      <alignment horizontal="left" vertical="center"/>
      <protection locked="0"/>
    </xf>
    <xf numFmtId="0" fontId="28" fillId="2" borderId="0" xfId="0" applyFont="1" applyFill="1" applyBorder="1" applyAlignment="1" applyProtection="1">
      <alignment horizontal="left" vertical="center"/>
      <protection locked="0"/>
    </xf>
    <xf numFmtId="0" fontId="38" fillId="2" borderId="0" xfId="0" applyFont="1" applyFill="1" applyAlignment="1" applyProtection="1">
      <protection locked="0"/>
    </xf>
    <xf numFmtId="0" fontId="38" fillId="2" borderId="0" xfId="0" applyFont="1" applyFill="1" applyBorder="1" applyAlignment="1" applyProtection="1">
      <alignment vertical="center"/>
      <protection locked="0"/>
    </xf>
    <xf numFmtId="0" fontId="6" fillId="7" borderId="6" xfId="0" applyFont="1" applyFill="1" applyBorder="1" applyAlignment="1" applyProtection="1">
      <alignment vertical="center"/>
    </xf>
    <xf numFmtId="0" fontId="6" fillId="7" borderId="5" xfId="0" applyFont="1" applyFill="1" applyBorder="1" applyAlignment="1" applyProtection="1">
      <alignment vertical="center"/>
    </xf>
    <xf numFmtId="0" fontId="27" fillId="2" borderId="3" xfId="0" applyFont="1" applyFill="1" applyBorder="1" applyAlignment="1" applyProtection="1">
      <alignment vertical="center"/>
    </xf>
    <xf numFmtId="20" fontId="27" fillId="2" borderId="15" xfId="0" applyNumberFormat="1" applyFont="1" applyFill="1" applyBorder="1" applyAlignment="1" applyProtection="1">
      <alignment vertical="center"/>
    </xf>
    <xf numFmtId="192" fontId="27" fillId="2" borderId="15" xfId="0" applyNumberFormat="1" applyFont="1" applyFill="1" applyBorder="1" applyAlignment="1" applyProtection="1">
      <alignment vertical="center"/>
    </xf>
    <xf numFmtId="20" fontId="27" fillId="2" borderId="71" xfId="0" applyNumberFormat="1" applyFont="1" applyFill="1" applyBorder="1" applyAlignment="1" applyProtection="1">
      <alignment vertical="center"/>
    </xf>
    <xf numFmtId="192" fontId="27" fillId="2" borderId="71" xfId="0" applyNumberFormat="1" applyFont="1" applyFill="1" applyBorder="1" applyAlignment="1" applyProtection="1">
      <alignment vertical="center"/>
    </xf>
    <xf numFmtId="178" fontId="27" fillId="2" borderId="81" xfId="0" applyNumberFormat="1" applyFont="1" applyFill="1" applyBorder="1" applyAlignment="1" applyProtection="1">
      <alignment vertical="center"/>
    </xf>
    <xf numFmtId="20" fontId="27" fillId="2" borderId="3" xfId="0" applyNumberFormat="1" applyFont="1" applyFill="1" applyBorder="1" applyAlignment="1" applyProtection="1">
      <alignment vertical="center"/>
    </xf>
    <xf numFmtId="192" fontId="27" fillId="2" borderId="3" xfId="0" applyNumberFormat="1" applyFont="1" applyFill="1" applyBorder="1" applyAlignment="1" applyProtection="1">
      <alignment vertical="center"/>
    </xf>
    <xf numFmtId="178" fontId="27" fillId="2" borderId="3" xfId="0" applyNumberFormat="1" applyFont="1" applyFill="1" applyBorder="1" applyAlignment="1" applyProtection="1">
      <alignment vertical="center"/>
    </xf>
    <xf numFmtId="176" fontId="28" fillId="0" borderId="3" xfId="0" applyNumberFormat="1" applyFont="1" applyFill="1" applyBorder="1" applyAlignment="1" applyProtection="1">
      <alignment horizontal="right" vertical="center" wrapText="1"/>
      <protection locked="0"/>
    </xf>
    <xf numFmtId="176" fontId="28" fillId="0" borderId="25" xfId="0" applyNumberFormat="1" applyFont="1" applyFill="1" applyBorder="1" applyAlignment="1" applyProtection="1">
      <alignment horizontal="right" vertical="center" wrapText="1"/>
      <protection locked="0"/>
    </xf>
    <xf numFmtId="0" fontId="47" fillId="0" borderId="0" xfId="0" applyFont="1" applyProtection="1">
      <alignment vertical="center"/>
      <protection locked="0"/>
    </xf>
    <xf numFmtId="176" fontId="28" fillId="0" borderId="15" xfId="0" applyNumberFormat="1" applyFont="1" applyFill="1" applyBorder="1" applyAlignment="1" applyProtection="1">
      <alignment horizontal="right" vertical="center" wrapText="1"/>
      <protection locked="0"/>
    </xf>
    <xf numFmtId="0" fontId="6" fillId="0" borderId="0" xfId="0" applyFont="1" applyAlignment="1" applyProtection="1">
      <protection locked="0"/>
    </xf>
    <xf numFmtId="0" fontId="0" fillId="0" borderId="0" xfId="0" applyAlignment="1">
      <alignment vertical="center" wrapText="1"/>
    </xf>
    <xf numFmtId="0" fontId="27" fillId="2" borderId="0" xfId="0" applyFont="1" applyFill="1" applyAlignment="1" applyProtection="1">
      <alignment vertical="center" wrapText="1"/>
      <protection locked="0"/>
    </xf>
    <xf numFmtId="0" fontId="55" fillId="2" borderId="21" xfId="0" applyFont="1" applyFill="1" applyBorder="1" applyAlignment="1" applyProtection="1">
      <alignment horizontal="center" vertical="center"/>
      <protection locked="0"/>
    </xf>
    <xf numFmtId="0" fontId="55" fillId="2" borderId="20" xfId="0" applyFont="1" applyFill="1" applyBorder="1" applyAlignment="1" applyProtection="1">
      <alignment horizontal="center" vertical="center"/>
      <protection locked="0"/>
    </xf>
    <xf numFmtId="186" fontId="10" fillId="2" borderId="0"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vertical="center"/>
    </xf>
    <xf numFmtId="58" fontId="6" fillId="0" borderId="0" xfId="0" applyNumberFormat="1" applyFont="1" applyFill="1" applyAlignment="1" applyProtection="1">
      <alignment horizontal="center"/>
      <protection locked="0"/>
    </xf>
    <xf numFmtId="0" fontId="0" fillId="0" borderId="0" xfId="0">
      <alignment vertical="center"/>
    </xf>
    <xf numFmtId="0" fontId="61" fillId="0" borderId="0" xfId="0" applyFont="1" applyFill="1" applyBorder="1">
      <alignment vertical="center"/>
    </xf>
    <xf numFmtId="0" fontId="36" fillId="0" borderId="0" xfId="0" applyFont="1" applyFill="1" applyBorder="1" applyAlignment="1">
      <alignment horizontal="left" vertical="center"/>
    </xf>
    <xf numFmtId="0" fontId="36" fillId="0" borderId="0" xfId="0" applyFont="1" applyFill="1" applyBorder="1">
      <alignment vertical="center"/>
    </xf>
    <xf numFmtId="0" fontId="62" fillId="0" borderId="0" xfId="32" applyFont="1" applyFill="1" applyBorder="1" applyAlignment="1">
      <alignment vertical="center"/>
    </xf>
    <xf numFmtId="0" fontId="62" fillId="0" borderId="0" xfId="32" applyNumberFormat="1" applyFont="1" applyFill="1" applyBorder="1" applyAlignment="1" applyProtection="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27" fillId="6" borderId="3" xfId="0" applyFont="1" applyFill="1" applyBorder="1" applyAlignment="1" applyProtection="1">
      <alignment vertical="center"/>
      <protection locked="0"/>
    </xf>
    <xf numFmtId="0" fontId="27" fillId="6" borderId="6" xfId="0" applyFont="1" applyFill="1" applyBorder="1" applyAlignment="1" applyProtection="1">
      <alignment horizontal="center" vertical="center"/>
      <protection locked="0"/>
    </xf>
    <xf numFmtId="0" fontId="36" fillId="0" borderId="0" xfId="0" applyFont="1" applyFill="1" applyBorder="1" applyAlignment="1">
      <alignment vertical="center"/>
    </xf>
    <xf numFmtId="0" fontId="32" fillId="0" borderId="0" xfId="0" applyFont="1" applyAlignment="1">
      <alignment vertical="center"/>
    </xf>
    <xf numFmtId="0" fontId="0" fillId="0" borderId="0" xfId="0">
      <alignment vertical="center"/>
    </xf>
    <xf numFmtId="0" fontId="0" fillId="0" borderId="0" xfId="0">
      <alignment vertical="center"/>
    </xf>
    <xf numFmtId="0" fontId="0" fillId="0" borderId="0" xfId="0">
      <alignment vertical="center"/>
    </xf>
    <xf numFmtId="0" fontId="34" fillId="2" borderId="0" xfId="0" applyFont="1" applyFill="1" applyAlignment="1" applyProtection="1">
      <alignment vertical="center"/>
      <protection locked="0"/>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57" fillId="0" borderId="0" xfId="0" applyFont="1" applyAlignment="1">
      <alignment horizontal="center" vertical="center" wrapText="1"/>
    </xf>
    <xf numFmtId="0" fontId="57" fillId="9" borderId="0" xfId="0" applyFont="1" applyFill="1" applyAlignment="1">
      <alignment horizontal="center" vertical="center" wrapText="1"/>
    </xf>
    <xf numFmtId="0" fontId="57" fillId="12" borderId="0" xfId="0" applyFont="1" applyFill="1" applyAlignment="1">
      <alignment horizontal="center" vertical="center" wrapText="1"/>
    </xf>
    <xf numFmtId="0" fontId="57" fillId="3" borderId="0" xfId="0" applyFont="1" applyFill="1" applyAlignment="1">
      <alignment horizontal="center" vertical="center" wrapText="1"/>
    </xf>
    <xf numFmtId="0" fontId="37" fillId="10" borderId="2" xfId="0" applyFont="1" applyFill="1" applyBorder="1" applyAlignment="1">
      <alignment horizontal="center" vertical="center" wrapText="1"/>
    </xf>
    <xf numFmtId="0" fontId="57" fillId="9" borderId="4" xfId="0" applyFont="1" applyFill="1" applyBorder="1" applyAlignment="1">
      <alignment horizontal="center" vertical="center" wrapText="1"/>
    </xf>
    <xf numFmtId="0" fontId="57" fillId="10" borderId="0" xfId="0" applyFont="1" applyFill="1" applyAlignment="1">
      <alignment horizontal="center" vertical="center" wrapText="1"/>
    </xf>
    <xf numFmtId="0" fontId="57" fillId="0" borderId="0" xfId="0" applyFont="1" applyFill="1" applyAlignment="1">
      <alignment horizontal="center" vertical="center" wrapText="1"/>
    </xf>
    <xf numFmtId="0" fontId="58" fillId="9" borderId="3" xfId="0" applyFont="1" applyFill="1" applyBorder="1" applyAlignment="1">
      <alignment horizontal="center" vertical="center" shrinkToFit="1"/>
    </xf>
    <xf numFmtId="188" fontId="58" fillId="10" borderId="3" xfId="0" applyNumberFormat="1" applyFont="1" applyFill="1" applyBorder="1" applyAlignment="1">
      <alignment horizontal="center" vertical="center"/>
    </xf>
    <xf numFmtId="38" fontId="58" fillId="9" borderId="3" xfId="0" applyNumberFormat="1" applyFont="1" applyFill="1" applyBorder="1" applyAlignment="1">
      <alignment horizontal="center" vertical="center"/>
    </xf>
    <xf numFmtId="189" fontId="58" fillId="10" borderId="3" xfId="0" applyNumberFormat="1" applyFont="1" applyFill="1" applyBorder="1" applyAlignment="1">
      <alignment horizontal="center" vertical="center"/>
    </xf>
    <xf numFmtId="190" fontId="58" fillId="9" borderId="3" xfId="3" applyNumberFormat="1" applyFont="1" applyFill="1" applyBorder="1" applyAlignment="1">
      <alignment horizontal="center" vertical="center"/>
    </xf>
    <xf numFmtId="0" fontId="58" fillId="10" borderId="3" xfId="0" applyFont="1" applyFill="1" applyBorder="1" applyAlignment="1">
      <alignment horizontal="center" vertical="center"/>
    </xf>
    <xf numFmtId="0" fontId="58" fillId="12" borderId="3" xfId="0" applyFont="1" applyFill="1" applyBorder="1" applyAlignment="1">
      <alignment horizontal="center" vertical="center"/>
    </xf>
    <xf numFmtId="38" fontId="58" fillId="9" borderId="3" xfId="3" applyFont="1" applyFill="1" applyBorder="1" applyAlignment="1">
      <alignment horizontal="center" vertical="center"/>
    </xf>
    <xf numFmtId="20" fontId="58" fillId="3" borderId="3" xfId="3" applyNumberFormat="1" applyFont="1" applyFill="1" applyBorder="1" applyAlignment="1">
      <alignment horizontal="center" vertical="center" wrapText="1"/>
    </xf>
    <xf numFmtId="20" fontId="58" fillId="3" borderId="3" xfId="0" applyNumberFormat="1" applyFont="1" applyFill="1" applyBorder="1" applyAlignment="1">
      <alignment horizontal="center" vertical="center"/>
    </xf>
    <xf numFmtId="178" fontId="58" fillId="10" borderId="3" xfId="3" applyNumberFormat="1" applyFont="1" applyFill="1" applyBorder="1" applyAlignment="1">
      <alignment horizontal="center" vertical="center"/>
    </xf>
    <xf numFmtId="178" fontId="58" fillId="10" borderId="3" xfId="0" applyNumberFormat="1" applyFont="1" applyFill="1" applyBorder="1" applyAlignment="1">
      <alignment horizontal="center" vertical="center"/>
    </xf>
    <xf numFmtId="38" fontId="58" fillId="9" borderId="3" xfId="3" applyFont="1" applyFill="1" applyBorder="1" applyAlignment="1">
      <alignment horizontal="center" vertical="center" wrapText="1"/>
    </xf>
    <xf numFmtId="20" fontId="58" fillId="0" borderId="3" xfId="0" applyNumberFormat="1" applyFont="1" applyFill="1" applyBorder="1" applyAlignment="1">
      <alignment horizontal="center" vertical="center" wrapText="1" shrinkToFit="1"/>
    </xf>
    <xf numFmtId="191" fontId="58" fillId="10" borderId="3" xfId="3" applyNumberFormat="1" applyFont="1" applyFill="1" applyBorder="1" applyAlignment="1">
      <alignment horizontal="center" vertical="center"/>
    </xf>
    <xf numFmtId="38" fontId="58" fillId="10" borderId="3" xfId="3" applyFont="1" applyFill="1" applyBorder="1" applyAlignment="1">
      <alignment horizontal="center" vertical="center"/>
    </xf>
    <xf numFmtId="0" fontId="58" fillId="9" borderId="3" xfId="0" applyFont="1" applyFill="1" applyBorder="1" applyAlignment="1">
      <alignment horizontal="center" vertical="center"/>
    </xf>
    <xf numFmtId="0" fontId="44" fillId="0" borderId="3" xfId="0" applyFont="1" applyFill="1" applyBorder="1" applyAlignment="1">
      <alignment vertical="center" shrinkToFit="1"/>
    </xf>
    <xf numFmtId="0" fontId="54" fillId="2" borderId="0" xfId="0" applyFont="1" applyFill="1" applyAlignment="1" applyProtection="1">
      <alignment vertical="center"/>
      <protection locked="0"/>
    </xf>
    <xf numFmtId="0" fontId="27" fillId="0" borderId="0" xfId="0" applyFont="1" applyFill="1" applyAlignment="1" applyProtection="1">
      <alignment vertical="center"/>
      <protection locked="0"/>
    </xf>
    <xf numFmtId="38" fontId="58" fillId="12" borderId="3" xfId="3" applyFont="1" applyFill="1" applyBorder="1" applyAlignment="1">
      <alignment horizontal="center" vertical="center"/>
    </xf>
    <xf numFmtId="176" fontId="28" fillId="3" borderId="7" xfId="0" applyNumberFormat="1" applyFont="1" applyFill="1" applyBorder="1" applyAlignment="1" applyProtection="1">
      <alignment horizontal="right" vertical="center" wrapText="1"/>
    </xf>
    <xf numFmtId="0" fontId="28" fillId="0" borderId="3" xfId="0" applyFont="1" applyFill="1" applyBorder="1" applyAlignment="1" applyProtection="1">
      <alignment horizontal="left" vertical="center" wrapText="1"/>
    </xf>
    <xf numFmtId="0" fontId="28" fillId="0" borderId="15" xfId="0" applyFont="1" applyFill="1" applyBorder="1" applyAlignment="1" applyProtection="1">
      <alignment vertical="center" wrapText="1"/>
    </xf>
    <xf numFmtId="0" fontId="54" fillId="0" borderId="3" xfId="0" applyFont="1" applyFill="1" applyBorder="1" applyAlignment="1" applyProtection="1">
      <alignment horizontal="left" vertical="center" wrapText="1"/>
    </xf>
    <xf numFmtId="0" fontId="54" fillId="0" borderId="15" xfId="0" applyFont="1" applyFill="1" applyBorder="1" applyAlignment="1" applyProtection="1">
      <alignment horizontal="left" vertical="center" wrapText="1"/>
    </xf>
    <xf numFmtId="0" fontId="28" fillId="0" borderId="15" xfId="0" applyFont="1" applyFill="1" applyBorder="1" applyAlignment="1" applyProtection="1">
      <alignment horizontal="left" vertical="center" wrapText="1"/>
    </xf>
    <xf numFmtId="0" fontId="28" fillId="0" borderId="25" xfId="0" applyFont="1" applyFill="1" applyBorder="1" applyAlignment="1" applyProtection="1">
      <alignment horizontal="left" vertical="center" wrapText="1"/>
    </xf>
    <xf numFmtId="0" fontId="28" fillId="0" borderId="3" xfId="0" applyFont="1" applyFill="1" applyBorder="1" applyAlignment="1" applyProtection="1">
      <alignment horizontal="justify" vertical="center" wrapText="1"/>
    </xf>
    <xf numFmtId="0" fontId="40" fillId="0" borderId="3" xfId="0" applyFont="1" applyFill="1" applyBorder="1" applyAlignment="1" applyProtection="1">
      <alignment horizontal="left" vertical="center" wrapText="1"/>
    </xf>
    <xf numFmtId="0" fontId="0" fillId="0" borderId="0" xfId="0">
      <alignment vertical="center"/>
    </xf>
    <xf numFmtId="0" fontId="6" fillId="2" borderId="2" xfId="0" applyFont="1"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6" fillId="2" borderId="0" xfId="0" applyFont="1" applyFill="1" applyAlignment="1" applyProtection="1">
      <alignment horizontal="left" vertical="center"/>
      <protection locked="0"/>
    </xf>
    <xf numFmtId="0" fontId="6" fillId="2" borderId="0" xfId="0" applyFont="1" applyFill="1" applyAlignment="1" applyProtection="1">
      <alignment vertical="center"/>
      <protection locked="0"/>
    </xf>
    <xf numFmtId="0" fontId="27" fillId="6" borderId="3"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0" fillId="0" borderId="8" xfId="0" applyFont="1" applyFill="1" applyBorder="1" applyAlignment="1" applyProtection="1">
      <alignment horizontal="left" vertical="center" wrapText="1"/>
    </xf>
    <xf numFmtId="38" fontId="0" fillId="3" borderId="0" xfId="3" applyFont="1" applyFill="1" applyBorder="1">
      <alignment vertical="center"/>
    </xf>
    <xf numFmtId="0" fontId="28" fillId="0" borderId="2" xfId="0" applyFont="1" applyFill="1" applyBorder="1" applyAlignment="1" applyProtection="1">
      <alignment vertical="center"/>
    </xf>
    <xf numFmtId="0" fontId="29" fillId="0" borderId="0" xfId="49" applyFont="1">
      <alignment vertical="center"/>
    </xf>
    <xf numFmtId="0" fontId="27" fillId="0" borderId="0" xfId="49" applyFont="1" applyAlignment="1"/>
    <xf numFmtId="0" fontId="29" fillId="0" borderId="0" xfId="49" applyFont="1" applyAlignment="1">
      <alignment horizontal="center" vertical="center"/>
    </xf>
    <xf numFmtId="0" fontId="27" fillId="0" borderId="0" xfId="49" applyFont="1" applyBorder="1" applyAlignment="1">
      <alignment horizontal="left" vertical="center"/>
    </xf>
    <xf numFmtId="0" fontId="27" fillId="0" borderId="0" xfId="49" applyFont="1">
      <alignment vertical="center"/>
    </xf>
    <xf numFmtId="183" fontId="0" fillId="0" borderId="0" xfId="0" applyNumberFormat="1" applyFill="1">
      <alignment vertical="center"/>
    </xf>
    <xf numFmtId="0" fontId="32" fillId="0" borderId="0" xfId="0" applyFont="1" applyFill="1">
      <alignment vertical="center"/>
    </xf>
    <xf numFmtId="0" fontId="0" fillId="0" borderId="3" xfId="0" applyFill="1" applyBorder="1">
      <alignment vertical="center"/>
    </xf>
    <xf numFmtId="0" fontId="0" fillId="0" borderId="3" xfId="0" applyFill="1" applyBorder="1" applyAlignment="1">
      <alignment vertical="center" wrapText="1"/>
    </xf>
    <xf numFmtId="183" fontId="0" fillId="0" borderId="3" xfId="0" applyNumberFormat="1" applyFill="1" applyBorder="1">
      <alignment vertical="center"/>
    </xf>
    <xf numFmtId="0" fontId="0" fillId="0" borderId="3" xfId="0" applyFont="1" applyFill="1" applyBorder="1">
      <alignment vertical="center"/>
    </xf>
    <xf numFmtId="0" fontId="0" fillId="0" borderId="3" xfId="0" applyFill="1" applyBorder="1" applyProtection="1">
      <alignment vertical="center"/>
      <protection locked="0"/>
    </xf>
    <xf numFmtId="183" fontId="0" fillId="0" borderId="3" xfId="0" applyNumberFormat="1" applyFill="1" applyBorder="1" applyProtection="1">
      <alignment vertical="center"/>
      <protection locked="0"/>
    </xf>
    <xf numFmtId="0" fontId="32" fillId="0" borderId="3" xfId="0" applyFont="1" applyFill="1" applyBorder="1" applyProtection="1">
      <alignment vertical="center"/>
      <protection locked="0"/>
    </xf>
    <xf numFmtId="0" fontId="0" fillId="0" borderId="0" xfId="0" applyFill="1" applyAlignment="1">
      <alignment horizontal="right"/>
    </xf>
    <xf numFmtId="0" fontId="6" fillId="4" borderId="5" xfId="0" applyFont="1" applyFill="1" applyBorder="1" applyAlignment="1" applyProtection="1">
      <alignment vertical="center"/>
    </xf>
    <xf numFmtId="0" fontId="6" fillId="2" borderId="0" xfId="0" applyFont="1" applyFill="1" applyAlignment="1" applyProtection="1">
      <alignment horizontal="right" vertical="center"/>
    </xf>
    <xf numFmtId="0" fontId="28" fillId="2" borderId="0" xfId="0" applyFont="1" applyFill="1" applyAlignment="1" applyProtection="1">
      <alignment vertical="center"/>
    </xf>
    <xf numFmtId="0" fontId="27" fillId="2" borderId="0"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12" fillId="2" borderId="0" xfId="0" applyFont="1" applyFill="1" applyBorder="1" applyAlignment="1" applyProtection="1">
      <alignment horizontal="left" vertical="center"/>
    </xf>
    <xf numFmtId="0" fontId="27"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27" fillId="2" borderId="0"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2" fillId="2" borderId="0" xfId="0" applyFont="1" applyFill="1" applyBorder="1" applyAlignment="1" applyProtection="1">
      <alignment horizontal="center"/>
    </xf>
    <xf numFmtId="0" fontId="27" fillId="2" borderId="0" xfId="0" applyFont="1" applyFill="1" applyAlignment="1" applyProtection="1"/>
    <xf numFmtId="0" fontId="30" fillId="2" borderId="0" xfId="0" applyFont="1" applyFill="1" applyBorder="1" applyAlignment="1" applyProtection="1">
      <alignment horizontal="left" vertical="center"/>
    </xf>
    <xf numFmtId="0" fontId="28" fillId="2" borderId="0" xfId="0" applyFont="1" applyFill="1" applyBorder="1" applyAlignment="1" applyProtection="1">
      <alignment horizontal="left" vertical="center"/>
    </xf>
    <xf numFmtId="0" fontId="28" fillId="2" borderId="0" xfId="0" applyFont="1" applyFill="1" applyBorder="1" applyAlignment="1" applyProtection="1">
      <alignment vertical="center"/>
    </xf>
    <xf numFmtId="0" fontId="12" fillId="2" borderId="0" xfId="0" applyFont="1" applyFill="1" applyBorder="1" applyAlignment="1" applyProtection="1">
      <alignment vertical="center"/>
    </xf>
    <xf numFmtId="0" fontId="12" fillId="2" borderId="0" xfId="0" applyFont="1" applyFill="1" applyAlignment="1" applyProtection="1"/>
    <xf numFmtId="0" fontId="38" fillId="2" borderId="0" xfId="0" applyFont="1" applyFill="1" applyAlignment="1" applyProtection="1"/>
    <xf numFmtId="0" fontId="59" fillId="2" borderId="0" xfId="0" applyFont="1" applyFill="1" applyBorder="1" applyAlignment="1" applyProtection="1">
      <alignment vertical="center"/>
    </xf>
    <xf numFmtId="0" fontId="49" fillId="2" borderId="0" xfId="0" applyFont="1" applyFill="1" applyBorder="1" applyAlignment="1" applyProtection="1">
      <alignment vertical="center"/>
    </xf>
    <xf numFmtId="0" fontId="38" fillId="2" borderId="0" xfId="0" applyFont="1" applyFill="1" applyBorder="1" applyAlignment="1" applyProtection="1">
      <alignment vertical="center"/>
    </xf>
    <xf numFmtId="0" fontId="3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49" fillId="2" borderId="0" xfId="0" applyFont="1" applyFill="1" applyBorder="1" applyAlignment="1" applyProtection="1">
      <alignment horizontal="center"/>
    </xf>
    <xf numFmtId="0" fontId="59" fillId="2" borderId="0" xfId="0" applyFont="1" applyFill="1" applyBorder="1" applyAlignment="1" applyProtection="1">
      <alignment horizontal="left" vertical="center"/>
    </xf>
    <xf numFmtId="0" fontId="59" fillId="2" borderId="0" xfId="0" applyFont="1" applyFill="1" applyProtection="1">
      <alignment vertical="center"/>
    </xf>
    <xf numFmtId="0" fontId="0" fillId="2" borderId="0" xfId="0" applyFill="1" applyProtection="1">
      <alignment vertical="center"/>
    </xf>
    <xf numFmtId="0" fontId="23" fillId="2" borderId="0" xfId="0" applyFont="1" applyFill="1" applyProtection="1">
      <alignment vertical="center"/>
    </xf>
    <xf numFmtId="0" fontId="38" fillId="2" borderId="0" xfId="0" applyFont="1" applyFill="1" applyBorder="1" applyAlignment="1" applyProtection="1">
      <alignment horizontal="left" vertical="center"/>
    </xf>
    <xf numFmtId="0" fontId="6" fillId="2" borderId="0" xfId="0" applyFont="1" applyFill="1" applyAlignment="1" applyProtection="1">
      <alignment horizontal="right" vertical="center" wrapText="1"/>
    </xf>
    <xf numFmtId="0" fontId="27" fillId="2" borderId="0" xfId="0" applyFont="1" applyFill="1" applyAlignment="1" applyProtection="1">
      <alignment vertical="center"/>
    </xf>
    <xf numFmtId="0" fontId="6" fillId="2" borderId="0"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xf>
    <xf numFmtId="0" fontId="6" fillId="2" borderId="0" xfId="0" applyFont="1" applyFill="1" applyAlignment="1" applyProtection="1">
      <alignment vertical="center"/>
    </xf>
    <xf numFmtId="0" fontId="6" fillId="2" borderId="0" xfId="0" applyFont="1" applyFill="1" applyAlignment="1" applyProtection="1">
      <alignment horizontal="left" vertical="center"/>
    </xf>
    <xf numFmtId="0" fontId="38" fillId="2" borderId="0" xfId="0" applyFont="1" applyFill="1" applyAlignment="1" applyProtection="1">
      <alignment horizontal="center" vertical="center"/>
    </xf>
    <xf numFmtId="0" fontId="27" fillId="2" borderId="0" xfId="0" applyFont="1" applyFill="1" applyAlignment="1" applyProtection="1">
      <alignment horizontal="right" vertical="center"/>
    </xf>
    <xf numFmtId="0" fontId="27" fillId="2" borderId="0" xfId="0" applyFont="1" applyFill="1" applyAlignment="1" applyProtection="1">
      <alignment horizontal="left" vertical="center"/>
    </xf>
    <xf numFmtId="0" fontId="38" fillId="2" borderId="0" xfId="0" applyFont="1" applyFill="1" applyAlignment="1" applyProtection="1">
      <alignment vertical="center"/>
    </xf>
    <xf numFmtId="0" fontId="38" fillId="2" borderId="0" xfId="0" applyFont="1" applyFill="1" applyAlignment="1" applyProtection="1">
      <alignment horizontal="right" vertical="center"/>
    </xf>
    <xf numFmtId="0" fontId="38"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0" fillId="2" borderId="0" xfId="0" applyFill="1" applyAlignment="1" applyProtection="1">
      <alignment horizontal="center" vertical="center"/>
    </xf>
    <xf numFmtId="0" fontId="12" fillId="2" borderId="0" xfId="0" applyFont="1" applyFill="1" applyAlignment="1" applyProtection="1">
      <alignment horizontal="left" vertical="center"/>
    </xf>
    <xf numFmtId="0" fontId="10" fillId="2" borderId="0" xfId="0" applyFont="1" applyFill="1" applyAlignment="1" applyProtection="1">
      <alignment horizontal="center" vertical="center"/>
    </xf>
    <xf numFmtId="0" fontId="6" fillId="2" borderId="0" xfId="0" applyFont="1" applyFill="1" applyAlignment="1" applyProtection="1">
      <alignment vertical="center" wrapText="1"/>
    </xf>
    <xf numFmtId="0" fontId="36" fillId="2" borderId="0" xfId="0" applyFont="1" applyFill="1" applyAlignment="1" applyProtection="1">
      <alignment vertical="center"/>
    </xf>
    <xf numFmtId="3" fontId="28" fillId="3" borderId="6" xfId="0" applyNumberFormat="1" applyFont="1" applyFill="1" applyBorder="1" applyAlignment="1" applyProtection="1">
      <alignment vertical="center" wrapText="1"/>
    </xf>
    <xf numFmtId="3" fontId="28" fillId="3" borderId="19" xfId="0" applyNumberFormat="1" applyFont="1" applyFill="1" applyBorder="1" applyAlignment="1" applyProtection="1">
      <alignment vertical="center" wrapText="1"/>
    </xf>
    <xf numFmtId="0" fontId="6" fillId="0" borderId="0" xfId="0" applyFont="1" applyAlignment="1" applyProtection="1">
      <alignment vertical="center"/>
    </xf>
    <xf numFmtId="0" fontId="6" fillId="0" borderId="0" xfId="0" applyFont="1" applyAlignment="1" applyProtection="1">
      <alignment horizontal="right" vertical="center"/>
    </xf>
    <xf numFmtId="0" fontId="42" fillId="0" borderId="0" xfId="0" applyFont="1" applyAlignment="1" applyProtection="1">
      <alignment horizontal="center" vertical="center"/>
    </xf>
    <xf numFmtId="0" fontId="42" fillId="0" borderId="0" xfId="0" applyFont="1" applyFill="1" applyAlignment="1" applyProtection="1">
      <alignment horizontal="center" vertical="center"/>
    </xf>
    <xf numFmtId="0" fontId="38"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right" vertical="center"/>
    </xf>
    <xf numFmtId="0" fontId="30" fillId="0" borderId="3" xfId="0" applyFont="1" applyFill="1" applyBorder="1" applyAlignment="1" applyProtection="1">
      <alignment horizontal="center" vertical="top" wrapText="1"/>
    </xf>
    <xf numFmtId="0" fontId="39" fillId="0" borderId="7" xfId="0" applyFont="1" applyFill="1" applyBorder="1" applyAlignment="1" applyProtection="1">
      <alignment horizontal="center" vertical="center" wrapText="1"/>
    </xf>
    <xf numFmtId="0" fontId="41" fillId="0" borderId="3" xfId="0" applyFont="1" applyFill="1" applyBorder="1" applyAlignment="1" applyProtection="1">
      <alignment horizontal="center" vertical="center" wrapText="1"/>
    </xf>
    <xf numFmtId="0" fontId="39" fillId="0" borderId="29" xfId="0" applyFont="1" applyFill="1" applyBorder="1" applyAlignment="1" applyProtection="1">
      <alignment horizontal="center" vertical="center" wrapText="1"/>
    </xf>
    <xf numFmtId="0" fontId="28" fillId="0" borderId="7" xfId="0" applyFont="1" applyFill="1" applyBorder="1" applyAlignment="1" applyProtection="1">
      <alignment horizontal="left" vertical="center" wrapText="1"/>
    </xf>
    <xf numFmtId="0" fontId="39" fillId="0" borderId="16" xfId="0" applyFont="1" applyFill="1" applyBorder="1" applyAlignment="1" applyProtection="1">
      <alignment horizontal="center" vertical="center" wrapText="1"/>
    </xf>
    <xf numFmtId="0" fontId="0" fillId="0" borderId="9" xfId="0" applyFill="1" applyBorder="1" applyAlignment="1" applyProtection="1">
      <alignment horizontal="center"/>
      <protection locked="0"/>
    </xf>
    <xf numFmtId="0" fontId="0" fillId="0" borderId="9" xfId="0" applyFill="1" applyBorder="1" applyAlignment="1" applyProtection="1">
      <protection locked="0"/>
    </xf>
    <xf numFmtId="0" fontId="0" fillId="0" borderId="10" xfId="0" applyFill="1" applyBorder="1" applyAlignment="1" applyProtection="1">
      <alignment horizontal="center"/>
      <protection locked="0"/>
    </xf>
    <xf numFmtId="0" fontId="0" fillId="0" borderId="10" xfId="0" applyFill="1" applyBorder="1" applyAlignment="1" applyProtection="1">
      <protection locked="0"/>
    </xf>
    <xf numFmtId="0" fontId="0" fillId="0" borderId="11" xfId="0" applyFill="1" applyBorder="1" applyAlignment="1" applyProtection="1">
      <alignment horizontal="center"/>
      <protection locked="0"/>
    </xf>
    <xf numFmtId="0" fontId="0" fillId="0" borderId="11" xfId="0" applyFill="1" applyBorder="1" applyAlignment="1" applyProtection="1">
      <protection locked="0"/>
    </xf>
    <xf numFmtId="0" fontId="16" fillId="0" borderId="0" xfId="0" applyFont="1" applyFill="1" applyAlignment="1" applyProtection="1">
      <alignment horizontal="left" vertical="center"/>
      <protection locked="0"/>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29" fillId="0" borderId="0" xfId="49" applyFont="1" applyAlignment="1" applyProtection="1">
      <alignment horizontal="left" vertical="center"/>
      <protection locked="0"/>
    </xf>
    <xf numFmtId="0" fontId="29" fillId="0" borderId="0" xfId="49" applyFont="1" applyAlignment="1" applyProtection="1">
      <alignment horizontal="center" vertical="center"/>
      <protection locked="0"/>
    </xf>
    <xf numFmtId="0" fontId="55" fillId="2" borderId="3" xfId="0" applyFont="1" applyFill="1" applyBorder="1" applyAlignment="1" applyProtection="1">
      <alignment horizontal="center" vertical="center"/>
      <protection locked="0"/>
    </xf>
    <xf numFmtId="0" fontId="27" fillId="0" borderId="0" xfId="49" applyFont="1" applyProtection="1">
      <alignment vertical="center"/>
      <protection locked="0"/>
    </xf>
    <xf numFmtId="0" fontId="10" fillId="4" borderId="3" xfId="0" applyFont="1" applyFill="1" applyBorder="1" applyAlignment="1" applyProtection="1">
      <alignment vertical="center"/>
      <protection locked="0"/>
    </xf>
    <xf numFmtId="0" fontId="6" fillId="2" borderId="0" xfId="0" applyFont="1" applyFill="1" applyAlignment="1" applyProtection="1"/>
    <xf numFmtId="0" fontId="6" fillId="2" borderId="41" xfId="0" applyFont="1" applyFill="1" applyBorder="1" applyAlignment="1" applyProtection="1">
      <alignment horizontal="center" vertical="center"/>
    </xf>
    <xf numFmtId="0" fontId="10" fillId="2" borderId="0" xfId="0" applyFont="1" applyFill="1" applyBorder="1" applyAlignment="1" applyProtection="1">
      <alignment vertical="center"/>
    </xf>
    <xf numFmtId="0" fontId="6" fillId="4" borderId="6" xfId="0" applyFont="1" applyFill="1" applyBorder="1" applyAlignment="1" applyProtection="1">
      <alignment vertical="center"/>
      <protection locked="0"/>
    </xf>
    <xf numFmtId="0" fontId="10" fillId="7" borderId="3" xfId="0" applyFont="1" applyFill="1" applyBorder="1" applyAlignment="1" applyProtection="1">
      <alignment vertical="center"/>
    </xf>
    <xf numFmtId="0" fontId="6" fillId="4" borderId="6" xfId="0" applyFont="1" applyFill="1" applyBorder="1" applyAlignment="1" applyProtection="1">
      <alignment horizontal="center" vertical="center"/>
      <protection locked="0"/>
    </xf>
    <xf numFmtId="0" fontId="6" fillId="2" borderId="0" xfId="0" applyFont="1" applyFill="1" applyAlignment="1" applyProtection="1">
      <alignment vertical="center"/>
    </xf>
    <xf numFmtId="0" fontId="39" fillId="0" borderId="7" xfId="0" applyFont="1" applyFill="1" applyBorder="1" applyAlignment="1" applyProtection="1">
      <alignment horizontal="center" vertical="center" wrapText="1"/>
    </xf>
    <xf numFmtId="0" fontId="6" fillId="6" borderId="15" xfId="0" applyFont="1" applyFill="1" applyBorder="1" applyAlignment="1" applyProtection="1">
      <alignment horizontal="center" vertical="center"/>
      <protection locked="0"/>
    </xf>
    <xf numFmtId="0" fontId="30" fillId="0" borderId="3" xfId="0" applyFont="1" applyFill="1" applyBorder="1" applyAlignment="1" applyProtection="1">
      <alignment horizontal="center" vertical="top" wrapText="1"/>
      <protection locked="0"/>
    </xf>
    <xf numFmtId="0" fontId="28" fillId="0" borderId="25" xfId="0" applyFont="1" applyFill="1" applyBorder="1" applyAlignment="1" applyProtection="1">
      <alignment vertical="center" wrapText="1"/>
      <protection locked="0"/>
    </xf>
    <xf numFmtId="0" fontId="28" fillId="0" borderId="2" xfId="0" applyFont="1" applyFill="1" applyBorder="1" applyAlignment="1" applyProtection="1">
      <alignment vertical="center" wrapText="1"/>
      <protection locked="0"/>
    </xf>
    <xf numFmtId="0" fontId="28" fillId="0" borderId="18" xfId="0" applyFont="1" applyFill="1" applyBorder="1" applyAlignment="1" applyProtection="1">
      <alignment vertical="center" wrapText="1"/>
      <protection locked="0"/>
    </xf>
    <xf numFmtId="0" fontId="41" fillId="0" borderId="31" xfId="0" applyFont="1" applyFill="1" applyBorder="1" applyAlignment="1" applyProtection="1">
      <alignment vertical="center"/>
      <protection locked="0"/>
    </xf>
    <xf numFmtId="0" fontId="28" fillId="0" borderId="3" xfId="0" applyFont="1" applyFill="1" applyBorder="1" applyAlignment="1" applyProtection="1">
      <alignment horizontal="justify" vertical="center" wrapText="1"/>
      <protection locked="0"/>
    </xf>
    <xf numFmtId="0" fontId="31" fillId="0" borderId="3" xfId="0" applyFont="1" applyFill="1" applyBorder="1" applyAlignment="1" applyProtection="1">
      <alignment vertical="center"/>
      <protection locked="0"/>
    </xf>
    <xf numFmtId="0" fontId="31" fillId="0" borderId="3" xfId="0" applyFont="1" applyFill="1" applyBorder="1" applyAlignment="1" applyProtection="1">
      <protection locked="0"/>
    </xf>
    <xf numFmtId="0" fontId="0" fillId="0" borderId="0" xfId="0" applyFill="1" applyAlignment="1" applyProtection="1">
      <protection locked="0"/>
    </xf>
    <xf numFmtId="0" fontId="31" fillId="0" borderId="3" xfId="0" applyFont="1" applyFill="1" applyBorder="1" applyAlignment="1" applyProtection="1">
      <alignment horizontal="center"/>
      <protection locked="0"/>
    </xf>
    <xf numFmtId="0" fontId="31" fillId="0" borderId="3" xfId="0" applyFont="1" applyFill="1" applyBorder="1" applyAlignment="1" applyProtection="1">
      <alignment horizontal="right"/>
      <protection locked="0"/>
    </xf>
    <xf numFmtId="0" fontId="31" fillId="0" borderId="3" xfId="0" applyFont="1" applyFill="1" applyBorder="1" applyAlignment="1" applyProtection="1">
      <alignment vertical="center" wrapText="1"/>
      <protection locked="0"/>
    </xf>
    <xf numFmtId="38" fontId="14" fillId="0" borderId="3" xfId="3" applyFont="1" applyFill="1" applyBorder="1" applyAlignment="1" applyProtection="1">
      <protection locked="0"/>
    </xf>
    <xf numFmtId="0" fontId="12" fillId="2" borderId="0" xfId="0" applyFont="1" applyFill="1" applyBorder="1" applyAlignment="1" applyProtection="1">
      <alignment vertical="center"/>
      <protection locked="0"/>
    </xf>
    <xf numFmtId="0" fontId="29" fillId="0" borderId="0" xfId="49" applyFont="1" applyAlignment="1" applyProtection="1">
      <alignment horizontal="left" vertical="center"/>
      <protection locked="0"/>
    </xf>
    <xf numFmtId="0" fontId="29" fillId="0" borderId="0" xfId="49" applyFont="1" applyAlignment="1">
      <alignment horizontal="center" vertical="center"/>
    </xf>
    <xf numFmtId="0" fontId="29" fillId="0" borderId="0" xfId="49" applyFont="1" applyAlignment="1" applyProtection="1">
      <alignment horizontal="center" vertical="center"/>
      <protection locked="0"/>
    </xf>
    <xf numFmtId="0" fontId="27" fillId="0" borderId="4" xfId="49" applyFont="1" applyBorder="1" applyAlignment="1" applyProtection="1">
      <alignment horizontal="left" vertical="center"/>
      <protection locked="0"/>
    </xf>
    <xf numFmtId="0" fontId="55" fillId="2" borderId="75" xfId="0" applyFont="1" applyFill="1" applyBorder="1" applyAlignment="1" applyProtection="1">
      <alignment horizontal="center" vertical="center" wrapText="1"/>
      <protection locked="0"/>
    </xf>
    <xf numFmtId="0" fontId="55" fillId="2" borderId="76" xfId="0" applyFont="1" applyFill="1" applyBorder="1" applyAlignment="1" applyProtection="1">
      <alignment horizontal="center" vertical="center" wrapText="1"/>
      <protection locked="0"/>
    </xf>
    <xf numFmtId="0" fontId="55" fillId="2" borderId="77" xfId="0" applyFont="1" applyFill="1" applyBorder="1" applyAlignment="1" applyProtection="1">
      <alignment horizontal="center" vertical="center" wrapText="1"/>
      <protection locked="0"/>
    </xf>
    <xf numFmtId="0" fontId="27" fillId="6" borderId="75" xfId="0" applyFont="1" applyFill="1" applyBorder="1" applyAlignment="1" applyProtection="1">
      <alignment horizontal="center" vertical="center" wrapText="1"/>
      <protection locked="0"/>
    </xf>
    <xf numFmtId="0" fontId="27" fillId="6" borderId="76" xfId="0" applyFont="1" applyFill="1" applyBorder="1" applyAlignment="1" applyProtection="1">
      <alignment horizontal="center" vertical="center"/>
      <protection locked="0"/>
    </xf>
    <xf numFmtId="0" fontId="27" fillId="6" borderId="77"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center" vertical="center" wrapText="1"/>
      <protection locked="0"/>
    </xf>
    <xf numFmtId="0" fontId="27" fillId="4" borderId="12" xfId="0" applyFont="1" applyFill="1" applyBorder="1" applyAlignment="1" applyProtection="1">
      <alignment horizontal="center" vertical="center" wrapText="1"/>
      <protection locked="0"/>
    </xf>
    <xf numFmtId="0" fontId="27" fillId="4" borderId="4" xfId="0" applyFont="1" applyFill="1" applyBorder="1" applyAlignment="1" applyProtection="1">
      <alignment horizontal="center" vertical="center" wrapText="1"/>
      <protection locked="0"/>
    </xf>
    <xf numFmtId="0" fontId="27" fillId="4" borderId="13" xfId="0" applyFont="1" applyFill="1" applyBorder="1" applyAlignment="1" applyProtection="1">
      <alignment horizontal="center" vertical="center" wrapText="1"/>
      <protection locked="0"/>
    </xf>
    <xf numFmtId="185" fontId="28" fillId="4" borderId="6" xfId="0" applyNumberFormat="1" applyFont="1" applyFill="1" applyBorder="1" applyAlignment="1" applyProtection="1">
      <alignment horizontal="center" vertical="center" wrapText="1"/>
      <protection locked="0"/>
    </xf>
    <xf numFmtId="185" fontId="28" fillId="4" borderId="2" xfId="0" applyNumberFormat="1" applyFont="1" applyFill="1" applyBorder="1" applyAlignment="1" applyProtection="1">
      <alignment horizontal="center" vertical="center" wrapText="1"/>
      <protection locked="0"/>
    </xf>
    <xf numFmtId="185" fontId="28" fillId="4" borderId="5" xfId="0" applyNumberFormat="1"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protection locked="0"/>
    </xf>
    <xf numFmtId="0" fontId="54" fillId="2" borderId="6" xfId="0" applyFont="1" applyFill="1" applyBorder="1" applyAlignment="1" applyProtection="1">
      <alignment horizontal="center" vertical="center" wrapText="1"/>
      <protection locked="0"/>
    </xf>
    <xf numFmtId="0" fontId="54" fillId="2" borderId="2" xfId="0" applyFont="1" applyFill="1" applyBorder="1" applyAlignment="1" applyProtection="1">
      <alignment horizontal="center" vertical="center" wrapText="1"/>
      <protection locked="0"/>
    </xf>
    <xf numFmtId="0" fontId="54" fillId="2" borderId="5" xfId="0" applyFont="1" applyFill="1" applyBorder="1" applyAlignment="1" applyProtection="1">
      <alignment horizontal="center" vertical="center" wrapText="1"/>
      <protection locked="0"/>
    </xf>
    <xf numFmtId="14" fontId="12" fillId="11" borderId="6" xfId="0" applyNumberFormat="1" applyFont="1" applyFill="1" applyBorder="1" applyAlignment="1" applyProtection="1">
      <alignment horizontal="center" vertical="center" wrapText="1"/>
      <protection locked="0"/>
    </xf>
    <xf numFmtId="14" fontId="12" fillId="11" borderId="2" xfId="0" applyNumberFormat="1" applyFont="1" applyFill="1" applyBorder="1" applyAlignment="1" applyProtection="1">
      <alignment horizontal="center" vertical="center" wrapText="1"/>
      <protection locked="0"/>
    </xf>
    <xf numFmtId="14" fontId="12" fillId="11" borderId="5" xfId="0" applyNumberFormat="1"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textRotation="255" wrapText="1"/>
      <protection locked="0"/>
    </xf>
    <xf numFmtId="0" fontId="12" fillId="2" borderId="16" xfId="0" applyFont="1" applyFill="1" applyBorder="1" applyAlignment="1" applyProtection="1">
      <alignment horizontal="center" vertical="center" textRotation="255" wrapText="1"/>
      <protection locked="0"/>
    </xf>
    <xf numFmtId="0" fontId="12" fillId="2" borderId="7" xfId="0" applyFont="1" applyFill="1" applyBorder="1" applyAlignment="1" applyProtection="1">
      <alignment horizontal="center" vertical="center" textRotation="255" wrapText="1"/>
      <protection locked="0"/>
    </xf>
    <xf numFmtId="0" fontId="28" fillId="2" borderId="6" xfId="0" applyFont="1" applyFill="1" applyBorder="1" applyAlignment="1" applyProtection="1">
      <alignment horizontal="center" vertical="center" wrapText="1"/>
    </xf>
    <xf numFmtId="0" fontId="28" fillId="2" borderId="5" xfId="0" applyFont="1" applyFill="1" applyBorder="1" applyAlignment="1" applyProtection="1">
      <alignment horizontal="center" vertical="center" wrapText="1"/>
    </xf>
    <xf numFmtId="0" fontId="0" fillId="2" borderId="3"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74" xfId="0" applyFill="1" applyBorder="1" applyAlignment="1" applyProtection="1">
      <alignment horizontal="center" vertical="center"/>
    </xf>
    <xf numFmtId="0" fontId="12" fillId="6" borderId="6" xfId="0" applyFont="1" applyFill="1" applyBorder="1" applyAlignment="1" applyProtection="1">
      <alignment horizontal="center" vertical="center" wrapText="1"/>
      <protection locked="0"/>
    </xf>
    <xf numFmtId="0" fontId="12" fillId="6" borderId="2" xfId="0" applyFont="1" applyFill="1" applyBorder="1" applyAlignment="1" applyProtection="1">
      <alignment horizontal="center" vertical="center" wrapText="1"/>
      <protection locked="0"/>
    </xf>
    <xf numFmtId="0" fontId="12" fillId="6" borderId="5"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4" xfId="0" applyFont="1" applyFill="1" applyBorder="1" applyAlignment="1" applyProtection="1">
      <alignment horizontal="center" vertical="center"/>
      <protection locked="0"/>
    </xf>
    <xf numFmtId="0" fontId="12" fillId="4" borderId="13"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wrapText="1"/>
      <protection locked="0"/>
    </xf>
    <xf numFmtId="0" fontId="12" fillId="6" borderId="3" xfId="0" applyFont="1" applyFill="1" applyBorder="1" applyAlignment="1" applyProtection="1">
      <alignment horizontal="center" vertical="center" wrapText="1"/>
      <protection locked="0"/>
    </xf>
    <xf numFmtId="0" fontId="54" fillId="2" borderId="3" xfId="0" applyFont="1" applyFill="1" applyBorder="1" applyAlignment="1" applyProtection="1">
      <alignment horizontal="center" vertical="center" wrapText="1"/>
      <protection locked="0"/>
    </xf>
    <xf numFmtId="0" fontId="40" fillId="2" borderId="6" xfId="0" applyFont="1" applyFill="1" applyBorder="1" applyAlignment="1" applyProtection="1">
      <alignment horizontal="center" vertical="center" wrapText="1"/>
      <protection locked="0"/>
    </xf>
    <xf numFmtId="0" fontId="40" fillId="2" borderId="2" xfId="0" applyFont="1" applyFill="1" applyBorder="1" applyAlignment="1" applyProtection="1">
      <alignment horizontal="center" vertical="center" wrapText="1"/>
      <protection locked="0"/>
    </xf>
    <xf numFmtId="0" fontId="40" fillId="2" borderId="5" xfId="0" applyFont="1" applyFill="1" applyBorder="1" applyAlignment="1" applyProtection="1">
      <alignment horizontal="center" vertical="center" wrapText="1"/>
      <protection locked="0"/>
    </xf>
    <xf numFmtId="0" fontId="40" fillId="6" borderId="6" xfId="0" applyFont="1" applyFill="1" applyBorder="1" applyAlignment="1" applyProtection="1">
      <alignment horizontal="center" vertical="center"/>
      <protection locked="0"/>
    </xf>
    <xf numFmtId="0" fontId="40" fillId="6" borderId="2" xfId="0" applyFont="1" applyFill="1" applyBorder="1" applyAlignment="1" applyProtection="1">
      <alignment horizontal="center" vertical="center"/>
      <protection locked="0"/>
    </xf>
    <xf numFmtId="0" fontId="40" fillId="6" borderId="5"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27" fillId="2" borderId="3" xfId="0" applyFont="1" applyFill="1" applyBorder="1" applyAlignment="1" applyProtection="1">
      <alignment horizontal="center" vertical="center"/>
    </xf>
    <xf numFmtId="0" fontId="12" fillId="2" borderId="19" xfId="0" applyFont="1" applyFill="1" applyBorder="1" applyAlignment="1" applyProtection="1">
      <alignment horizontal="center" vertical="center"/>
    </xf>
    <xf numFmtId="0" fontId="12" fillId="2" borderId="18" xfId="0" applyFont="1" applyFill="1" applyBorder="1" applyAlignment="1" applyProtection="1">
      <alignment horizontal="center" vertical="center"/>
    </xf>
    <xf numFmtId="0" fontId="12" fillId="2" borderId="17" xfId="0" applyFont="1" applyFill="1" applyBorder="1" applyAlignment="1" applyProtection="1">
      <alignment horizontal="center" vertical="center"/>
    </xf>
    <xf numFmtId="0" fontId="9" fillId="2" borderId="0" xfId="0" applyFont="1" applyFill="1" applyAlignment="1" applyProtection="1">
      <alignment horizontal="center" vertical="center"/>
      <protection locked="0"/>
    </xf>
    <xf numFmtId="179" fontId="6" fillId="7" borderId="66" xfId="0" applyNumberFormat="1" applyFont="1" applyFill="1" applyBorder="1" applyAlignment="1" applyProtection="1">
      <alignment horizontal="center" wrapText="1"/>
    </xf>
    <xf numFmtId="179" fontId="6" fillId="7" borderId="17" xfId="0" applyNumberFormat="1" applyFont="1" applyFill="1" applyBorder="1" applyAlignment="1" applyProtection="1">
      <alignment horizontal="center" wrapText="1"/>
    </xf>
    <xf numFmtId="179" fontId="6" fillId="7" borderId="65" xfId="0" applyNumberFormat="1" applyFont="1" applyFill="1" applyBorder="1" applyAlignment="1" applyProtection="1">
      <alignment horizontal="center" wrapText="1"/>
    </xf>
    <xf numFmtId="179" fontId="6" fillId="7" borderId="14" xfId="0" applyNumberFormat="1" applyFont="1" applyFill="1" applyBorder="1" applyAlignment="1" applyProtection="1">
      <alignment horizontal="center" wrapText="1"/>
    </xf>
    <xf numFmtId="0" fontId="27" fillId="4" borderId="2" xfId="0" applyFont="1" applyFill="1" applyBorder="1" applyAlignment="1" applyProtection="1">
      <alignment horizontal="left" vertical="center" shrinkToFit="1"/>
      <protection locked="0"/>
    </xf>
    <xf numFmtId="0" fontId="12" fillId="6" borderId="3" xfId="0" applyFont="1" applyFill="1" applyBorder="1" applyAlignment="1" applyProtection="1">
      <alignment horizontal="center" vertical="center" shrinkToFit="1"/>
      <protection locked="0"/>
    </xf>
    <xf numFmtId="0" fontId="6" fillId="6" borderId="6" xfId="0" applyFont="1" applyFill="1" applyBorder="1" applyAlignment="1" applyProtection="1">
      <alignment horizontal="center" vertical="center"/>
      <protection locked="0"/>
    </xf>
    <xf numFmtId="0" fontId="6" fillId="6" borderId="5" xfId="0" applyFont="1" applyFill="1" applyBorder="1" applyAlignment="1" applyProtection="1">
      <alignment horizontal="center" vertical="center"/>
      <protection locked="0"/>
    </xf>
    <xf numFmtId="180" fontId="6" fillId="4" borderId="12" xfId="0" applyNumberFormat="1" applyFont="1" applyFill="1" applyBorder="1" applyAlignment="1" applyProtection="1">
      <alignment horizontal="center" vertical="center"/>
      <protection locked="0"/>
    </xf>
    <xf numFmtId="180" fontId="6" fillId="4" borderId="27" xfId="0" applyNumberFormat="1"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wrapText="1"/>
    </xf>
    <xf numFmtId="0" fontId="6" fillId="2" borderId="78" xfId="0" applyFont="1" applyFill="1" applyBorder="1" applyAlignment="1" applyProtection="1">
      <alignment horizontal="center" vertical="center" wrapText="1"/>
    </xf>
    <xf numFmtId="0" fontId="6" fillId="2" borderId="4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79" xfId="0" applyFont="1" applyFill="1" applyBorder="1" applyAlignment="1" applyProtection="1">
      <alignment horizontal="center" vertical="center" wrapText="1"/>
    </xf>
    <xf numFmtId="0" fontId="6" fillId="2" borderId="41"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36" xfId="0" applyFont="1" applyFill="1" applyBorder="1" applyAlignment="1" applyProtection="1">
      <alignment horizontal="center" vertical="center"/>
    </xf>
    <xf numFmtId="0" fontId="6" fillId="2" borderId="37" xfId="0" applyFont="1" applyFill="1" applyBorder="1" applyAlignment="1" applyProtection="1">
      <alignment horizontal="center" vertical="center"/>
    </xf>
    <xf numFmtId="0" fontId="6" fillId="2" borderId="42"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55" fillId="2" borderId="6" xfId="0" applyFont="1" applyFill="1" applyBorder="1" applyAlignment="1" applyProtection="1">
      <alignment horizontal="center" vertical="center"/>
    </xf>
    <xf numFmtId="0" fontId="55" fillId="2" borderId="5" xfId="0" applyFont="1" applyFill="1" applyBorder="1" applyAlignment="1" applyProtection="1">
      <alignment horizontal="center" vertical="center"/>
    </xf>
    <xf numFmtId="0" fontId="27" fillId="6" borderId="3" xfId="0" applyFont="1" applyFill="1" applyBorder="1" applyAlignment="1" applyProtection="1">
      <alignment horizontal="center" vertical="center"/>
      <protection locked="0"/>
    </xf>
    <xf numFmtId="0" fontId="50" fillId="4" borderId="2" xfId="42" applyFill="1" applyBorder="1" applyAlignment="1" applyProtection="1">
      <alignment horizontal="left" vertical="center"/>
      <protection locked="0"/>
    </xf>
    <xf numFmtId="0" fontId="27" fillId="4" borderId="2" xfId="0" applyFont="1" applyFill="1" applyBorder="1" applyAlignment="1" applyProtection="1">
      <alignment horizontal="left" vertical="center"/>
      <protection locked="0"/>
    </xf>
    <xf numFmtId="0" fontId="55" fillId="2" borderId="12" xfId="0" applyFont="1" applyFill="1" applyBorder="1" applyAlignment="1" applyProtection="1">
      <alignment horizontal="center" vertical="center" shrinkToFit="1"/>
      <protection locked="0"/>
    </xf>
    <xf numFmtId="0" fontId="55" fillId="2" borderId="13" xfId="0" applyFont="1" applyFill="1" applyBorder="1" applyAlignment="1" applyProtection="1">
      <alignment horizontal="center" vertical="center" shrinkToFit="1"/>
      <protection locked="0"/>
    </xf>
    <xf numFmtId="0" fontId="6" fillId="2" borderId="79" xfId="0" applyFont="1" applyFill="1" applyBorder="1" applyAlignment="1" applyProtection="1">
      <alignment horizontal="center" vertical="center"/>
    </xf>
    <xf numFmtId="0" fontId="6" fillId="2" borderId="78"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20" fontId="6" fillId="4" borderId="3" xfId="0" applyNumberFormat="1" applyFont="1" applyFill="1" applyBorder="1" applyAlignment="1" applyProtection="1">
      <alignment horizontal="center" vertical="center"/>
      <protection locked="0"/>
    </xf>
    <xf numFmtId="0" fontId="6" fillId="4" borderId="19" xfId="0" applyFont="1" applyFill="1" applyBorder="1" applyAlignment="1" applyProtection="1">
      <alignment horizontal="center" vertical="center"/>
      <protection locked="0"/>
    </xf>
    <xf numFmtId="0" fontId="6" fillId="4" borderId="28" xfId="0" applyFont="1" applyFill="1" applyBorder="1" applyAlignment="1" applyProtection="1">
      <alignment horizontal="center" vertical="center"/>
      <protection locked="0"/>
    </xf>
    <xf numFmtId="38" fontId="6" fillId="7" borderId="66" xfId="3" applyFont="1" applyFill="1" applyBorder="1" applyAlignment="1" applyProtection="1">
      <alignment horizontal="center" vertical="center"/>
    </xf>
    <xf numFmtId="38" fontId="6" fillId="7" borderId="18" xfId="3" applyFont="1" applyFill="1" applyBorder="1" applyAlignment="1" applyProtection="1">
      <alignment horizontal="center" vertical="center"/>
    </xf>
    <xf numFmtId="38" fontId="6" fillId="7" borderId="28" xfId="3" applyFont="1" applyFill="1" applyBorder="1" applyAlignment="1" applyProtection="1">
      <alignment horizontal="center" vertical="center"/>
    </xf>
    <xf numFmtId="38" fontId="6" fillId="7" borderId="42" xfId="3" applyFont="1" applyFill="1" applyBorder="1" applyAlignment="1" applyProtection="1">
      <alignment horizontal="center" vertical="center"/>
    </xf>
    <xf numFmtId="38" fontId="6" fillId="7" borderId="4" xfId="3" applyFont="1" applyFill="1" applyBorder="1" applyAlignment="1" applyProtection="1">
      <alignment horizontal="center" vertical="center"/>
    </xf>
    <xf numFmtId="38" fontId="6" fillId="7" borderId="27" xfId="3" applyFont="1" applyFill="1" applyBorder="1" applyAlignment="1" applyProtection="1">
      <alignment horizontal="center" vertical="center"/>
    </xf>
    <xf numFmtId="186" fontId="6" fillId="2" borderId="19" xfId="0" applyNumberFormat="1" applyFont="1" applyFill="1" applyBorder="1" applyAlignment="1" applyProtection="1">
      <alignment horizontal="center" vertical="center" wrapText="1"/>
    </xf>
    <xf numFmtId="186" fontId="6" fillId="2" borderId="17" xfId="0" applyNumberFormat="1" applyFont="1" applyFill="1" applyBorder="1" applyAlignment="1" applyProtection="1">
      <alignment horizontal="center" vertical="center"/>
    </xf>
    <xf numFmtId="58" fontId="6" fillId="8" borderId="0" xfId="0" applyNumberFormat="1" applyFont="1" applyFill="1" applyAlignment="1" applyProtection="1">
      <alignment horizontal="center"/>
      <protection locked="0"/>
    </xf>
    <xf numFmtId="186" fontId="10" fillId="2" borderId="15" xfId="0" applyNumberFormat="1" applyFont="1" applyFill="1" applyBorder="1" applyAlignment="1" applyProtection="1">
      <alignment horizontal="center" vertical="center"/>
    </xf>
    <xf numFmtId="186" fontId="10" fillId="2" borderId="7" xfId="0" applyNumberFormat="1" applyFont="1" applyFill="1" applyBorder="1" applyAlignment="1" applyProtection="1">
      <alignment horizontal="center" vertical="center"/>
    </xf>
    <xf numFmtId="38" fontId="10" fillId="4" borderId="15" xfId="3" applyFont="1" applyFill="1" applyBorder="1" applyAlignment="1" applyProtection="1">
      <alignment horizontal="center" vertical="center"/>
      <protection locked="0"/>
    </xf>
    <xf numFmtId="38" fontId="10" fillId="4" borderId="7" xfId="3" applyFont="1" applyFill="1" applyBorder="1" applyAlignment="1" applyProtection="1">
      <alignment horizontal="center" vertical="center"/>
      <protection locked="0"/>
    </xf>
    <xf numFmtId="38" fontId="10" fillId="4" borderId="19" xfId="3" applyFont="1" applyFill="1" applyBorder="1" applyAlignment="1" applyProtection="1">
      <alignment horizontal="center" vertical="center"/>
      <protection locked="0"/>
    </xf>
    <xf numFmtId="38" fontId="10" fillId="4" borderId="12" xfId="3" applyFont="1" applyFill="1" applyBorder="1" applyAlignment="1" applyProtection="1">
      <alignment horizontal="center" vertical="center"/>
      <protection locked="0"/>
    </xf>
    <xf numFmtId="0" fontId="6" fillId="2" borderId="0" xfId="0" applyFont="1" applyFill="1" applyAlignment="1" applyProtection="1">
      <alignment vertical="center"/>
    </xf>
    <xf numFmtId="186" fontId="6" fillId="2" borderId="19" xfId="0" applyNumberFormat="1" applyFont="1" applyFill="1" applyBorder="1" applyAlignment="1" applyProtection="1">
      <alignment horizontal="center" vertical="center"/>
      <protection locked="0"/>
    </xf>
    <xf numFmtId="186" fontId="6" fillId="2" borderId="17" xfId="0" applyNumberFormat="1" applyFont="1" applyFill="1" applyBorder="1" applyAlignment="1" applyProtection="1">
      <alignment horizontal="center" vertical="center"/>
      <protection locked="0"/>
    </xf>
    <xf numFmtId="186" fontId="6" fillId="2" borderId="12" xfId="0" applyNumberFormat="1" applyFont="1" applyFill="1" applyBorder="1" applyAlignment="1" applyProtection="1">
      <alignment horizontal="center" vertical="center"/>
      <protection locked="0"/>
    </xf>
    <xf numFmtId="186" fontId="6" fillId="2" borderId="13" xfId="0" applyNumberFormat="1"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10" fillId="4" borderId="3" xfId="0" applyFont="1" applyFill="1" applyBorder="1" applyAlignment="1" applyProtection="1">
      <alignment horizontal="center" vertical="center"/>
      <protection locked="0"/>
    </xf>
    <xf numFmtId="20" fontId="6" fillId="4" borderId="6" xfId="0" applyNumberFormat="1" applyFont="1" applyFill="1" applyBorder="1" applyAlignment="1" applyProtection="1">
      <alignment horizontal="center" vertical="center"/>
      <protection locked="0"/>
    </xf>
    <xf numFmtId="20" fontId="6" fillId="4" borderId="5" xfId="0" applyNumberFormat="1" applyFont="1" applyFill="1" applyBorder="1" applyAlignment="1" applyProtection="1">
      <alignment horizontal="center" vertical="center"/>
      <protection locked="0"/>
    </xf>
    <xf numFmtId="0" fontId="6" fillId="7" borderId="6" xfId="0" applyNumberFormat="1" applyFont="1" applyFill="1" applyBorder="1" applyAlignment="1" applyProtection="1">
      <alignment horizontal="center" vertical="center"/>
    </xf>
    <xf numFmtId="0" fontId="6" fillId="7" borderId="2" xfId="0" applyNumberFormat="1" applyFont="1" applyFill="1" applyBorder="1" applyAlignment="1" applyProtection="1">
      <alignment horizontal="center" vertical="center"/>
    </xf>
    <xf numFmtId="0" fontId="6" fillId="4" borderId="3"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20" fontId="6" fillId="4" borderId="2" xfId="0" applyNumberFormat="1" applyFont="1" applyFill="1" applyBorder="1" applyAlignment="1" applyProtection="1">
      <alignment horizontal="center" vertical="center"/>
      <protection locked="0"/>
    </xf>
    <xf numFmtId="178" fontId="27" fillId="7" borderId="6" xfId="0" applyNumberFormat="1" applyFont="1" applyFill="1" applyBorder="1" applyAlignment="1" applyProtection="1">
      <alignment horizontal="center" vertical="center"/>
    </xf>
    <xf numFmtId="178" fontId="27" fillId="7" borderId="5" xfId="0" applyNumberFormat="1" applyFont="1" applyFill="1" applyBorder="1" applyAlignment="1" applyProtection="1">
      <alignment horizontal="center" vertical="center"/>
    </xf>
    <xf numFmtId="0" fontId="27" fillId="7" borderId="6" xfId="0" applyFont="1" applyFill="1" applyBorder="1" applyAlignment="1" applyProtection="1">
      <alignment horizontal="center" vertical="center"/>
    </xf>
    <xf numFmtId="0" fontId="27" fillId="7" borderId="5" xfId="0" applyFont="1" applyFill="1" applyBorder="1" applyAlignment="1" applyProtection="1">
      <alignment horizontal="center" vertical="center"/>
    </xf>
    <xf numFmtId="181" fontId="6" fillId="4" borderId="19" xfId="0" applyNumberFormat="1" applyFont="1" applyFill="1" applyBorder="1" applyAlignment="1" applyProtection="1">
      <alignment horizontal="center" vertical="center"/>
      <protection locked="0"/>
    </xf>
    <xf numFmtId="181" fontId="6" fillId="4" borderId="17" xfId="0" applyNumberFormat="1" applyFont="1" applyFill="1" applyBorder="1" applyAlignment="1" applyProtection="1">
      <alignment horizontal="center" vertical="center"/>
      <protection locked="0"/>
    </xf>
    <xf numFmtId="181" fontId="6" fillId="4" borderId="12" xfId="0" applyNumberFormat="1" applyFont="1" applyFill="1" applyBorder="1" applyAlignment="1" applyProtection="1">
      <alignment horizontal="center" vertical="center"/>
      <protection locked="0"/>
    </xf>
    <xf numFmtId="181" fontId="6" fillId="4" borderId="13" xfId="0" applyNumberFormat="1" applyFont="1" applyFill="1" applyBorder="1" applyAlignment="1" applyProtection="1">
      <alignment horizontal="center" vertical="center"/>
      <protection locked="0"/>
    </xf>
    <xf numFmtId="181" fontId="6" fillId="7" borderId="65" xfId="0" applyNumberFormat="1" applyFont="1" applyFill="1" applyBorder="1" applyAlignment="1" applyProtection="1">
      <alignment horizontal="center" vertical="top" wrapText="1"/>
    </xf>
    <xf numFmtId="181" fontId="6" fillId="7" borderId="14" xfId="0" applyNumberFormat="1" applyFont="1" applyFill="1" applyBorder="1" applyAlignment="1" applyProtection="1">
      <alignment horizontal="center" vertical="top" wrapText="1"/>
    </xf>
    <xf numFmtId="181" fontId="6" fillId="7" borderId="24" xfId="0" applyNumberFormat="1" applyFont="1" applyFill="1" applyBorder="1" applyAlignment="1" applyProtection="1">
      <alignment horizontal="center" vertical="top" wrapText="1"/>
    </xf>
    <xf numFmtId="181" fontId="6" fillId="7" borderId="80" xfId="0" applyNumberFormat="1" applyFont="1" applyFill="1" applyBorder="1" applyAlignment="1" applyProtection="1">
      <alignment horizontal="center" vertical="top" wrapText="1"/>
    </xf>
    <xf numFmtId="0" fontId="28" fillId="6" borderId="6" xfId="0" applyFont="1" applyFill="1" applyBorder="1" applyAlignment="1" applyProtection="1">
      <alignment horizontal="center" vertical="center" shrinkToFit="1"/>
      <protection locked="0"/>
    </xf>
    <xf numFmtId="0" fontId="28" fillId="6" borderId="2" xfId="0" applyFont="1" applyFill="1" applyBorder="1" applyAlignment="1" applyProtection="1">
      <alignment horizontal="center" vertical="center" shrinkToFit="1"/>
      <protection locked="0"/>
    </xf>
    <xf numFmtId="0" fontId="28" fillId="6" borderId="5" xfId="0" applyFont="1" applyFill="1" applyBorder="1" applyAlignment="1" applyProtection="1">
      <alignment horizontal="center" vertical="center" shrinkToFit="1"/>
      <protection locked="0"/>
    </xf>
    <xf numFmtId="0" fontId="10" fillId="2" borderId="12" xfId="0" applyFont="1" applyFill="1" applyBorder="1" applyAlignment="1" applyProtection="1">
      <alignment horizontal="center" vertical="center" wrapText="1"/>
    </xf>
    <xf numFmtId="0" fontId="10" fillId="2" borderId="13" xfId="0" applyFont="1" applyFill="1" applyBorder="1" applyAlignment="1" applyProtection="1">
      <alignment horizontal="center" vertical="center" wrapText="1"/>
    </xf>
    <xf numFmtId="179" fontId="6" fillId="4" borderId="19" xfId="0" applyNumberFormat="1" applyFont="1" applyFill="1" applyBorder="1" applyAlignment="1" applyProtection="1">
      <alignment horizontal="center" vertical="center" wrapText="1"/>
      <protection locked="0"/>
    </xf>
    <xf numFmtId="179" fontId="6" fillId="4" borderId="17" xfId="0" applyNumberFormat="1" applyFont="1" applyFill="1" applyBorder="1" applyAlignment="1" applyProtection="1">
      <alignment horizontal="center" vertical="center" wrapText="1"/>
      <protection locked="0"/>
    </xf>
    <xf numFmtId="179" fontId="6" fillId="4" borderId="12" xfId="0" applyNumberFormat="1" applyFont="1" applyFill="1" applyBorder="1" applyAlignment="1" applyProtection="1">
      <alignment horizontal="center" vertical="center" wrapText="1"/>
      <protection locked="0"/>
    </xf>
    <xf numFmtId="179" fontId="6" fillId="4" borderId="13" xfId="0" applyNumberFormat="1" applyFont="1" applyFill="1" applyBorder="1" applyAlignment="1" applyProtection="1">
      <alignment horizontal="center" vertical="center" wrapText="1"/>
      <protection locked="0"/>
    </xf>
    <xf numFmtId="0" fontId="10" fillId="11" borderId="21" xfId="0" applyFont="1" applyFill="1" applyBorder="1" applyAlignment="1" applyProtection="1">
      <alignment horizontal="center" vertical="center"/>
      <protection locked="0"/>
    </xf>
    <xf numFmtId="38" fontId="10" fillId="4" borderId="18" xfId="3" applyFont="1" applyFill="1" applyBorder="1" applyAlignment="1" applyProtection="1">
      <alignment horizontal="center" vertical="center"/>
      <protection locked="0"/>
    </xf>
    <xf numFmtId="38" fontId="10" fillId="4" borderId="4" xfId="3" applyFont="1" applyFill="1" applyBorder="1" applyAlignment="1" applyProtection="1">
      <alignment horizontal="center" vertical="center"/>
      <protection locked="0"/>
    </xf>
    <xf numFmtId="38" fontId="10" fillId="4" borderId="66" xfId="3" applyFont="1" applyFill="1" applyBorder="1" applyAlignment="1" applyProtection="1">
      <alignment horizontal="center" vertical="center"/>
      <protection locked="0"/>
    </xf>
    <xf numFmtId="38" fontId="10" fillId="4" borderId="17" xfId="3" applyFont="1" applyFill="1" applyBorder="1" applyAlignment="1" applyProtection="1">
      <alignment horizontal="center" vertical="center"/>
      <protection locked="0"/>
    </xf>
    <xf numFmtId="38" fontId="10" fillId="4" borderId="24" xfId="3" applyFont="1" applyFill="1" applyBorder="1" applyAlignment="1" applyProtection="1">
      <alignment horizontal="center" vertical="center"/>
      <protection locked="0"/>
    </xf>
    <xf numFmtId="38" fontId="10" fillId="4" borderId="80" xfId="3" applyFont="1" applyFill="1" applyBorder="1" applyAlignment="1" applyProtection="1">
      <alignment horizontal="center" vertical="center"/>
      <protection locked="0"/>
    </xf>
    <xf numFmtId="38" fontId="10" fillId="4" borderId="32" xfId="3" applyFont="1" applyFill="1" applyBorder="1" applyAlignment="1" applyProtection="1">
      <alignment horizontal="center" vertical="center"/>
      <protection locked="0"/>
    </xf>
    <xf numFmtId="38" fontId="10" fillId="4" borderId="16" xfId="3"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xf>
    <xf numFmtId="0" fontId="10" fillId="2" borderId="17"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0" fontId="27" fillId="2" borderId="0" xfId="0" applyFont="1" applyFill="1" applyBorder="1" applyAlignment="1" applyProtection="1">
      <alignment horizontal="center"/>
      <protection locked="0"/>
    </xf>
    <xf numFmtId="0" fontId="10" fillId="11" borderId="20" xfId="0" applyFont="1" applyFill="1" applyBorder="1" applyAlignment="1" applyProtection="1">
      <alignment horizontal="center" vertical="center"/>
      <protection locked="0"/>
    </xf>
    <xf numFmtId="0" fontId="55" fillId="2" borderId="3" xfId="0" applyFont="1" applyFill="1" applyBorder="1" applyAlignment="1" applyProtection="1">
      <alignment horizontal="center" vertical="center"/>
      <protection locked="0"/>
    </xf>
    <xf numFmtId="38" fontId="10" fillId="4" borderId="33" xfId="3" applyFont="1" applyFill="1" applyBorder="1" applyAlignment="1" applyProtection="1">
      <alignment horizontal="center" vertical="center"/>
      <protection locked="0"/>
    </xf>
    <xf numFmtId="0" fontId="0" fillId="4" borderId="3" xfId="0" applyFill="1" applyBorder="1" applyAlignment="1" applyProtection="1">
      <alignment horizontal="center" vertical="center" shrinkToFit="1"/>
      <protection locked="0"/>
    </xf>
    <xf numFmtId="186" fontId="6" fillId="2" borderId="33" xfId="0" applyNumberFormat="1" applyFont="1" applyFill="1" applyBorder="1" applyAlignment="1" applyProtection="1">
      <alignment horizontal="center" vertical="center"/>
      <protection locked="0"/>
    </xf>
    <xf numFmtId="186" fontId="6" fillId="2" borderId="80" xfId="0" applyNumberFormat="1" applyFont="1" applyFill="1" applyBorder="1" applyAlignment="1" applyProtection="1">
      <alignment horizontal="center" vertical="center"/>
      <protection locked="0"/>
    </xf>
    <xf numFmtId="180" fontId="6" fillId="4" borderId="33" xfId="0" applyNumberFormat="1" applyFont="1" applyFill="1" applyBorder="1" applyAlignment="1" applyProtection="1">
      <alignment horizontal="center" vertical="center"/>
      <protection locked="0"/>
    </xf>
    <xf numFmtId="180" fontId="6" fillId="4" borderId="35"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protection locked="0"/>
    </xf>
    <xf numFmtId="0" fontId="27" fillId="0" borderId="3" xfId="0" applyFont="1" applyFill="1" applyBorder="1" applyAlignment="1" applyProtection="1">
      <alignment horizontal="center" vertical="center" shrinkToFit="1"/>
      <protection locked="0"/>
    </xf>
    <xf numFmtId="38" fontId="27" fillId="4" borderId="6" xfId="3" applyFont="1" applyFill="1" applyBorder="1" applyAlignment="1" applyProtection="1">
      <alignment horizontal="center" vertical="center"/>
      <protection locked="0"/>
    </xf>
    <xf numFmtId="38" fontId="27" fillId="4" borderId="2" xfId="3" applyFont="1" applyFill="1" applyBorder="1" applyAlignment="1" applyProtection="1">
      <alignment horizontal="center" vertical="center"/>
      <protection locked="0"/>
    </xf>
    <xf numFmtId="38" fontId="27" fillId="4" borderId="5" xfId="3" applyFont="1" applyFill="1" applyBorder="1" applyAlignment="1" applyProtection="1">
      <alignment horizontal="center" vertical="center"/>
      <protection locked="0"/>
    </xf>
    <xf numFmtId="0" fontId="27" fillId="4" borderId="4" xfId="0" applyFont="1" applyFill="1" applyBorder="1" applyAlignment="1" applyProtection="1">
      <alignment horizontal="center" shrinkToFit="1"/>
      <protection locked="0"/>
    </xf>
    <xf numFmtId="0" fontId="55" fillId="2" borderId="7" xfId="0" applyFont="1" applyFill="1" applyBorder="1" applyAlignment="1" applyProtection="1">
      <alignment horizontal="center" vertical="center"/>
    </xf>
    <xf numFmtId="0" fontId="55" fillId="2" borderId="6" xfId="0" applyFont="1" applyFill="1" applyBorder="1" applyAlignment="1" applyProtection="1">
      <alignment horizontal="center" vertical="center"/>
      <protection locked="0"/>
    </xf>
    <xf numFmtId="0" fontId="55" fillId="2" borderId="4" xfId="0" applyFont="1" applyFill="1" applyBorder="1" applyAlignment="1" applyProtection="1">
      <alignment horizontal="center" vertical="center"/>
    </xf>
    <xf numFmtId="38" fontId="6" fillId="7" borderId="24" xfId="3" applyFont="1" applyFill="1" applyBorder="1" applyAlignment="1" applyProtection="1">
      <alignment horizontal="center" vertical="center"/>
    </xf>
    <xf numFmtId="38" fontId="6" fillId="7" borderId="34" xfId="3" applyFont="1" applyFill="1" applyBorder="1" applyAlignment="1" applyProtection="1">
      <alignment horizontal="center" vertical="center"/>
    </xf>
    <xf numFmtId="38" fontId="6" fillId="7" borderId="35" xfId="3" applyFont="1" applyFill="1" applyBorder="1" applyAlignment="1" applyProtection="1">
      <alignment horizontal="center" vertical="center"/>
    </xf>
    <xf numFmtId="0" fontId="63" fillId="2" borderId="0"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protection locked="0"/>
    </xf>
    <xf numFmtId="179" fontId="6" fillId="2" borderId="12" xfId="0" applyNumberFormat="1" applyFont="1" applyFill="1" applyBorder="1" applyAlignment="1" applyProtection="1">
      <alignment horizontal="center" vertical="center" wrapText="1"/>
    </xf>
    <xf numFmtId="179" fontId="6" fillId="2" borderId="13" xfId="0" applyNumberFormat="1" applyFont="1" applyFill="1" applyBorder="1" applyAlignment="1" applyProtection="1">
      <alignment horizontal="center" vertical="center" wrapText="1"/>
    </xf>
    <xf numFmtId="179" fontId="6" fillId="2" borderId="19" xfId="0" applyNumberFormat="1" applyFont="1" applyFill="1" applyBorder="1" applyAlignment="1" applyProtection="1">
      <alignment horizontal="center" vertical="center" wrapText="1"/>
    </xf>
    <xf numFmtId="179" fontId="6" fillId="2" borderId="17" xfId="0" applyNumberFormat="1" applyFont="1" applyFill="1" applyBorder="1" applyAlignment="1" applyProtection="1">
      <alignment horizontal="center" vertical="center" wrapText="1"/>
    </xf>
    <xf numFmtId="181" fontId="6" fillId="2" borderId="12" xfId="0" applyNumberFormat="1" applyFont="1" applyFill="1" applyBorder="1" applyAlignment="1" applyProtection="1">
      <alignment horizontal="center" vertical="center"/>
    </xf>
    <xf numFmtId="181" fontId="6" fillId="2" borderId="13" xfId="0" applyNumberFormat="1" applyFont="1" applyFill="1" applyBorder="1" applyAlignment="1" applyProtection="1">
      <alignment horizontal="center" vertical="center"/>
    </xf>
    <xf numFmtId="181" fontId="6" fillId="2" borderId="19" xfId="0" applyNumberFormat="1" applyFont="1" applyFill="1" applyBorder="1" applyAlignment="1" applyProtection="1">
      <alignment horizontal="center" vertical="center"/>
    </xf>
    <xf numFmtId="181" fontId="6" fillId="2" borderId="17" xfId="0" applyNumberFormat="1"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0" fillId="2" borderId="0" xfId="0" applyFill="1" applyAlignment="1" applyProtection="1">
      <alignment horizontal="center" vertical="center"/>
      <protection locked="0"/>
    </xf>
    <xf numFmtId="0" fontId="40" fillId="2" borderId="0" xfId="0" applyFont="1" applyFill="1" applyAlignment="1" applyProtection="1">
      <alignment horizontal="left" vertical="top"/>
    </xf>
    <xf numFmtId="0" fontId="6" fillId="2" borderId="0" xfId="0" applyFont="1" applyFill="1" applyAlignment="1" applyProtection="1">
      <alignment horizontal="left" vertical="center"/>
      <protection locked="0"/>
    </xf>
    <xf numFmtId="0" fontId="10" fillId="11" borderId="68" xfId="0" applyFont="1" applyFill="1" applyBorder="1" applyAlignment="1" applyProtection="1">
      <alignment horizontal="center" vertical="center"/>
      <protection locked="0"/>
    </xf>
    <xf numFmtId="0" fontId="27" fillId="7" borderId="0" xfId="0" applyFont="1" applyFill="1" applyAlignment="1" applyProtection="1">
      <alignment horizontal="center" vertical="center"/>
      <protection locked="0"/>
    </xf>
    <xf numFmtId="0" fontId="6" fillId="4" borderId="2" xfId="0" applyFont="1" applyFill="1" applyBorder="1" applyAlignment="1" applyProtection="1">
      <alignment horizontal="left" vertical="center"/>
      <protection locked="0"/>
    </xf>
    <xf numFmtId="0" fontId="27" fillId="6" borderId="18" xfId="0" applyFont="1" applyFill="1" applyBorder="1" applyAlignment="1" applyProtection="1">
      <alignment horizontal="center" vertical="center"/>
      <protection locked="0"/>
    </xf>
    <xf numFmtId="0" fontId="55" fillId="4" borderId="2" xfId="0" applyFont="1" applyFill="1" applyBorder="1" applyAlignment="1" applyProtection="1">
      <alignment horizontal="left" vertical="center"/>
      <protection locked="0"/>
    </xf>
    <xf numFmtId="0" fontId="12" fillId="2" borderId="39" xfId="0" applyFont="1" applyFill="1" applyBorder="1" applyAlignment="1" applyProtection="1">
      <alignment horizontal="center" vertical="center"/>
    </xf>
    <xf numFmtId="0" fontId="12" fillId="2" borderId="53" xfId="0" applyFont="1" applyFill="1" applyBorder="1" applyAlignment="1" applyProtection="1">
      <alignment horizontal="center" vertical="center"/>
    </xf>
    <xf numFmtId="0" fontId="12" fillId="2" borderId="40" xfId="0" applyFont="1" applyFill="1" applyBorder="1" applyAlignment="1" applyProtection="1">
      <alignment horizontal="center" vertical="center"/>
    </xf>
    <xf numFmtId="0" fontId="0" fillId="4" borderId="6" xfId="0" applyFill="1" applyBorder="1" applyAlignment="1" applyProtection="1">
      <alignment horizontal="center" vertical="center" shrinkToFit="1"/>
      <protection locked="0"/>
    </xf>
    <xf numFmtId="0" fontId="0" fillId="4" borderId="2" xfId="0" applyFill="1" applyBorder="1" applyAlignment="1" applyProtection="1">
      <alignment horizontal="center" vertical="center" shrinkToFit="1"/>
      <protection locked="0"/>
    </xf>
    <xf numFmtId="0" fontId="27" fillId="4" borderId="0" xfId="0" applyFont="1" applyFill="1" applyAlignment="1" applyProtection="1">
      <alignment horizontal="center" vertical="center"/>
      <protection locked="0"/>
    </xf>
    <xf numFmtId="0" fontId="27" fillId="6" borderId="0" xfId="0" applyFont="1" applyFill="1" applyAlignment="1" applyProtection="1">
      <alignment horizontal="center" vertical="center"/>
      <protection locked="0"/>
    </xf>
    <xf numFmtId="0" fontId="38" fillId="2" borderId="4" xfId="0" applyFont="1" applyFill="1" applyBorder="1" applyAlignment="1" applyProtection="1">
      <alignment horizontal="center"/>
      <protection locked="0"/>
    </xf>
    <xf numFmtId="0" fontId="10" fillId="11" borderId="22" xfId="0" applyFont="1" applyFill="1" applyBorder="1" applyAlignment="1" applyProtection="1">
      <alignment horizontal="center" vertical="center"/>
      <protection locked="0"/>
    </xf>
    <xf numFmtId="0" fontId="55" fillId="2" borderId="0" xfId="0" applyFont="1" applyFill="1" applyBorder="1" applyAlignment="1" applyProtection="1">
      <alignment horizontal="center" vertical="center"/>
      <protection locked="0"/>
    </xf>
    <xf numFmtId="0" fontId="10" fillId="11" borderId="3" xfId="0" applyFont="1" applyFill="1" applyBorder="1" applyAlignment="1" applyProtection="1">
      <alignment horizontal="center" vertical="center"/>
      <protection locked="0"/>
    </xf>
    <xf numFmtId="0" fontId="10" fillId="11" borderId="67" xfId="0" applyFont="1" applyFill="1" applyBorder="1" applyAlignment="1" applyProtection="1">
      <alignment horizontal="center" vertical="center"/>
      <protection locked="0"/>
    </xf>
    <xf numFmtId="0" fontId="15" fillId="0" borderId="0" xfId="0" applyFont="1" applyFill="1" applyAlignment="1">
      <alignment horizontal="center" vertical="center"/>
    </xf>
    <xf numFmtId="0" fontId="14" fillId="0" borderId="4" xfId="0" applyFont="1" applyFill="1" applyBorder="1" applyAlignment="1">
      <alignment horizontal="right"/>
    </xf>
    <xf numFmtId="0" fontId="25" fillId="0" borderId="0" xfId="0" applyFont="1" applyFill="1" applyAlignment="1">
      <alignment horizontal="center" vertical="center"/>
    </xf>
    <xf numFmtId="0" fontId="42" fillId="0" borderId="0" xfId="0" applyFont="1" applyAlignment="1" applyProtection="1">
      <alignment horizontal="center" vertical="center"/>
    </xf>
    <xf numFmtId="0" fontId="41" fillId="0" borderId="6" xfId="0" applyFont="1" applyBorder="1" applyAlignment="1" applyProtection="1">
      <alignment horizontal="center" vertical="center" textRotation="255" wrapText="1"/>
    </xf>
    <xf numFmtId="0" fontId="41" fillId="0" borderId="39" xfId="0" applyFont="1" applyFill="1" applyBorder="1" applyAlignment="1" applyProtection="1">
      <alignment horizontal="center" vertical="center" wrapText="1"/>
    </xf>
    <xf numFmtId="0" fontId="41" fillId="0" borderId="53" xfId="0" applyFont="1" applyFill="1" applyBorder="1" applyAlignment="1" applyProtection="1">
      <alignment horizontal="center" vertical="center" wrapText="1"/>
    </xf>
    <xf numFmtId="0" fontId="41" fillId="0" borderId="40" xfId="0" applyFont="1" applyFill="1" applyBorder="1" applyAlignment="1" applyProtection="1">
      <alignment horizontal="center" vertical="center" wrapText="1"/>
    </xf>
    <xf numFmtId="0" fontId="41" fillId="0" borderId="38" xfId="0" applyFont="1" applyFill="1" applyBorder="1" applyAlignment="1" applyProtection="1">
      <alignment horizontal="center" vertical="center" wrapText="1"/>
    </xf>
    <xf numFmtId="0" fontId="41" fillId="0" borderId="2" xfId="0" applyFont="1" applyFill="1" applyBorder="1" applyAlignment="1" applyProtection="1">
      <alignment horizontal="center" vertical="center" wrapText="1"/>
    </xf>
    <xf numFmtId="0" fontId="41" fillId="0" borderId="5" xfId="0" applyFont="1" applyFill="1" applyBorder="1" applyAlignment="1" applyProtection="1">
      <alignment horizontal="center" vertical="center" wrapText="1"/>
    </xf>
    <xf numFmtId="0" fontId="41" fillId="0" borderId="6" xfId="0" applyFont="1" applyFill="1" applyBorder="1" applyAlignment="1" applyProtection="1">
      <alignment horizontal="center" vertical="center" wrapText="1"/>
    </xf>
    <xf numFmtId="0" fontId="41" fillId="0" borderId="8" xfId="0" applyFont="1" applyFill="1" applyBorder="1" applyAlignment="1" applyProtection="1">
      <alignment horizontal="center" vertical="center" wrapText="1"/>
    </xf>
    <xf numFmtId="0" fontId="41" fillId="0" borderId="5" xfId="0" applyFont="1" applyFill="1" applyBorder="1" applyAlignment="1" applyProtection="1">
      <alignment horizontal="center" vertical="center" textRotation="255" wrapText="1"/>
    </xf>
    <xf numFmtId="0" fontId="28" fillId="0" borderId="6" xfId="0" quotePrefix="1" applyFont="1" applyFill="1" applyBorder="1" applyAlignment="1" applyProtection="1">
      <alignment horizontal="left" vertical="center" wrapText="1"/>
      <protection locked="0"/>
    </xf>
    <xf numFmtId="0" fontId="28" fillId="0" borderId="2" xfId="0" quotePrefix="1" applyFont="1" applyFill="1" applyBorder="1" applyAlignment="1" applyProtection="1">
      <alignment horizontal="left" vertical="center" wrapText="1"/>
      <protection locked="0"/>
    </xf>
    <xf numFmtId="0" fontId="28" fillId="0" borderId="8" xfId="0" quotePrefix="1" applyFont="1" applyFill="1" applyBorder="1" applyAlignment="1" applyProtection="1">
      <alignment horizontal="left" vertical="center" wrapText="1"/>
      <protection locked="0"/>
    </xf>
    <xf numFmtId="176" fontId="28" fillId="0" borderId="6" xfId="0" applyNumberFormat="1" applyFont="1" applyFill="1" applyBorder="1" applyAlignment="1" applyProtection="1">
      <alignment horizontal="center" vertical="center" wrapText="1"/>
      <protection locked="0"/>
    </xf>
    <xf numFmtId="176" fontId="28" fillId="0" borderId="2" xfId="0" applyNumberFormat="1" applyFont="1" applyFill="1" applyBorder="1" applyAlignment="1" applyProtection="1">
      <alignment horizontal="center" vertical="center" wrapText="1"/>
      <protection locked="0"/>
    </xf>
    <xf numFmtId="176" fontId="28" fillId="0" borderId="8" xfId="0" applyNumberFormat="1" applyFont="1" applyFill="1" applyBorder="1" applyAlignment="1" applyProtection="1">
      <alignment horizontal="center" vertical="center" wrapText="1"/>
      <protection locked="0"/>
    </xf>
    <xf numFmtId="0" fontId="40" fillId="3" borderId="2" xfId="0" applyFont="1" applyFill="1" applyBorder="1" applyAlignment="1" applyProtection="1">
      <alignment horizontal="center" vertical="center" wrapText="1"/>
    </xf>
    <xf numFmtId="0" fontId="41" fillId="0" borderId="54" xfId="0" applyFont="1" applyFill="1" applyBorder="1" applyAlignment="1" applyProtection="1">
      <alignment horizontal="center" vertical="center" textRotation="255" wrapText="1"/>
    </xf>
    <xf numFmtId="0" fontId="41" fillId="0" borderId="55" xfId="0" applyFont="1" applyFill="1" applyBorder="1" applyAlignment="1" applyProtection="1">
      <alignment horizontal="center" vertical="center" textRotation="255" wrapText="1"/>
    </xf>
    <xf numFmtId="0" fontId="41" fillId="0" borderId="56" xfId="0" applyFont="1" applyFill="1" applyBorder="1" applyAlignment="1" applyProtection="1">
      <alignment horizontal="center" vertical="center" textRotation="255" wrapText="1"/>
    </xf>
    <xf numFmtId="0" fontId="40" fillId="3" borderId="6" xfId="0" applyFont="1" applyFill="1" applyBorder="1" applyAlignment="1" applyProtection="1">
      <alignment vertical="center" wrapText="1"/>
    </xf>
    <xf numFmtId="0" fontId="40" fillId="3" borderId="2" xfId="0" applyFont="1" applyFill="1" applyBorder="1" applyAlignment="1" applyProtection="1">
      <alignment vertical="center" wrapText="1"/>
    </xf>
    <xf numFmtId="0" fontId="28" fillId="0" borderId="2" xfId="0" applyNumberFormat="1" applyFont="1" applyFill="1" applyBorder="1" applyAlignment="1" applyProtection="1">
      <alignment horizontal="center" vertical="center" wrapText="1"/>
    </xf>
    <xf numFmtId="0" fontId="28" fillId="0" borderId="8" xfId="0" applyNumberFormat="1" applyFont="1" applyFill="1" applyBorder="1" applyAlignment="1" applyProtection="1">
      <alignment horizontal="center" vertical="center" wrapText="1"/>
    </xf>
    <xf numFmtId="177" fontId="28" fillId="0" borderId="48" xfId="0" applyNumberFormat="1" applyFont="1" applyFill="1" applyBorder="1" applyAlignment="1" applyProtection="1">
      <alignment horizontal="center" vertical="center" wrapText="1"/>
      <protection locked="0"/>
    </xf>
    <xf numFmtId="177" fontId="28" fillId="0" borderId="49" xfId="0" applyNumberFormat="1" applyFont="1" applyFill="1" applyBorder="1" applyAlignment="1" applyProtection="1">
      <alignment horizontal="center" vertical="center" wrapText="1"/>
      <protection locked="0"/>
    </xf>
    <xf numFmtId="177" fontId="28" fillId="0" borderId="50" xfId="0" applyNumberFormat="1" applyFont="1" applyFill="1" applyBorder="1" applyAlignment="1" applyProtection="1">
      <alignment horizontal="center" vertical="center" wrapText="1"/>
      <protection locked="0"/>
    </xf>
    <xf numFmtId="177" fontId="28" fillId="0" borderId="12" xfId="0" applyNumberFormat="1" applyFont="1" applyFill="1" applyBorder="1" applyAlignment="1" applyProtection="1">
      <alignment horizontal="center" vertical="center" wrapText="1"/>
    </xf>
    <xf numFmtId="177" fontId="28" fillId="0" borderId="4" xfId="0" applyNumberFormat="1" applyFont="1" applyFill="1" applyBorder="1" applyAlignment="1" applyProtection="1">
      <alignment horizontal="center" vertical="center" wrapText="1"/>
    </xf>
    <xf numFmtId="177" fontId="28" fillId="0" borderId="27" xfId="0" applyNumberFormat="1" applyFont="1" applyFill="1" applyBorder="1" applyAlignment="1" applyProtection="1">
      <alignment horizontal="center" vertical="center" wrapText="1"/>
    </xf>
    <xf numFmtId="0" fontId="41" fillId="0" borderId="54" xfId="0" applyFont="1" applyFill="1" applyBorder="1" applyAlignment="1" applyProtection="1">
      <alignment horizontal="center" vertical="center" wrapText="1"/>
    </xf>
    <xf numFmtId="0" fontId="41" fillId="0" borderId="55" xfId="0" applyFont="1" applyFill="1" applyBorder="1" applyAlignment="1" applyProtection="1">
      <alignment horizontal="center" vertical="center" wrapText="1"/>
    </xf>
    <xf numFmtId="0" fontId="41" fillId="0" borderId="56" xfId="0" applyFont="1" applyFill="1" applyBorder="1" applyAlignment="1" applyProtection="1">
      <alignment horizontal="center" vertical="center" wrapText="1"/>
    </xf>
    <xf numFmtId="177" fontId="39" fillId="0" borderId="51" xfId="0" applyNumberFormat="1" applyFont="1" applyFill="1" applyBorder="1" applyAlignment="1" applyProtection="1">
      <alignment horizontal="center" vertical="center" wrapText="1"/>
    </xf>
    <xf numFmtId="177" fontId="39" fillId="0" borderId="26" xfId="0" applyNumberFormat="1" applyFont="1" applyFill="1" applyBorder="1" applyAlignment="1" applyProtection="1">
      <alignment horizontal="center" vertical="center" wrapText="1"/>
    </xf>
    <xf numFmtId="177" fontId="39" fillId="0" borderId="52" xfId="0" applyNumberFormat="1" applyFont="1" applyFill="1" applyBorder="1" applyAlignment="1" applyProtection="1">
      <alignment horizontal="center" vertical="center" wrapText="1"/>
    </xf>
    <xf numFmtId="177" fontId="28" fillId="0" borderId="6" xfId="0" applyNumberFormat="1" applyFont="1" applyFill="1" applyBorder="1" applyAlignment="1" applyProtection="1">
      <alignment horizontal="center" vertical="center" wrapText="1"/>
      <protection locked="0"/>
    </xf>
    <xf numFmtId="177" fontId="28" fillId="0" borderId="2" xfId="0" applyNumberFormat="1" applyFont="1" applyFill="1" applyBorder="1" applyAlignment="1" applyProtection="1">
      <alignment horizontal="center" vertical="center" wrapText="1"/>
      <protection locked="0"/>
    </xf>
    <xf numFmtId="177" fontId="28" fillId="0" borderId="8" xfId="0" applyNumberFormat="1" applyFont="1" applyFill="1" applyBorder="1" applyAlignment="1" applyProtection="1">
      <alignment horizontal="center" vertical="center" wrapText="1"/>
      <protection locked="0"/>
    </xf>
    <xf numFmtId="176" fontId="39" fillId="0" borderId="43" xfId="0" applyNumberFormat="1" applyFont="1" applyFill="1" applyBorder="1" applyAlignment="1" applyProtection="1">
      <alignment horizontal="center" vertical="center" wrapText="1"/>
    </xf>
    <xf numFmtId="176" fontId="39" fillId="0" borderId="44" xfId="0" applyNumberFormat="1" applyFont="1" applyFill="1" applyBorder="1" applyAlignment="1" applyProtection="1">
      <alignment horizontal="center" vertical="center" wrapText="1"/>
    </xf>
    <xf numFmtId="176" fontId="39" fillId="0" borderId="30" xfId="0" applyNumberFormat="1" applyFont="1" applyFill="1" applyBorder="1" applyAlignment="1" applyProtection="1">
      <alignment horizontal="center" vertical="center" wrapText="1"/>
    </xf>
    <xf numFmtId="176" fontId="39" fillId="0" borderId="45" xfId="0" applyNumberFormat="1" applyFont="1" applyFill="1" applyBorder="1" applyAlignment="1" applyProtection="1">
      <alignment horizontal="center" vertical="center" wrapText="1"/>
    </xf>
    <xf numFmtId="176" fontId="39" fillId="0" borderId="46" xfId="0" applyNumberFormat="1" applyFont="1" applyFill="1" applyBorder="1" applyAlignment="1" applyProtection="1">
      <alignment horizontal="center" vertical="center" wrapText="1"/>
    </xf>
    <xf numFmtId="176" fontId="39" fillId="0" borderId="47" xfId="0" applyNumberFormat="1" applyFont="1" applyFill="1" applyBorder="1" applyAlignment="1" applyProtection="1">
      <alignment horizontal="center" vertical="center" wrapText="1"/>
    </xf>
    <xf numFmtId="0" fontId="43" fillId="0" borderId="57" xfId="0" applyFont="1" applyFill="1" applyBorder="1" applyAlignment="1" applyProtection="1">
      <alignment horizontal="center" vertical="center" wrapText="1"/>
    </xf>
    <xf numFmtId="0" fontId="43" fillId="0" borderId="32" xfId="0" applyFont="1" applyFill="1" applyBorder="1" applyAlignment="1" applyProtection="1">
      <alignment horizontal="center" vertical="center" wrapText="1"/>
    </xf>
    <xf numFmtId="0" fontId="43" fillId="0" borderId="13" xfId="0" applyFont="1" applyFill="1" applyBorder="1" applyAlignment="1" applyProtection="1">
      <alignment horizontal="center" vertical="center" wrapText="1"/>
    </xf>
    <xf numFmtId="0" fontId="43" fillId="0" borderId="7" xfId="0" applyFont="1" applyFill="1" applyBorder="1" applyAlignment="1" applyProtection="1">
      <alignment horizontal="center" vertical="center" wrapText="1"/>
    </xf>
    <xf numFmtId="176" fontId="28" fillId="0" borderId="48" xfId="0" applyNumberFormat="1" applyFont="1" applyFill="1" applyBorder="1" applyAlignment="1" applyProtection="1">
      <alignment horizontal="center" vertical="center" wrapText="1"/>
      <protection locked="0"/>
    </xf>
    <xf numFmtId="176" fontId="28" fillId="0" borderId="49" xfId="0" applyNumberFormat="1" applyFont="1" applyFill="1" applyBorder="1" applyAlignment="1" applyProtection="1">
      <alignment horizontal="center" vertical="center" wrapText="1"/>
      <protection locked="0"/>
    </xf>
    <xf numFmtId="176" fontId="28" fillId="0" borderId="50" xfId="0" applyNumberFormat="1" applyFont="1" applyFill="1" applyBorder="1" applyAlignment="1" applyProtection="1">
      <alignment horizontal="center" vertical="center" wrapText="1"/>
      <protection locked="0"/>
    </xf>
    <xf numFmtId="0" fontId="41" fillId="0" borderId="23" xfId="0" applyFont="1" applyFill="1" applyBorder="1" applyAlignment="1" applyProtection="1">
      <alignment horizontal="center" vertical="center" textRotation="255" wrapText="1"/>
    </xf>
    <xf numFmtId="0" fontId="28" fillId="0" borderId="6" xfId="0" quotePrefix="1" applyFont="1" applyFill="1" applyBorder="1" applyAlignment="1" applyProtection="1">
      <alignment vertical="center" wrapText="1"/>
      <protection locked="0"/>
    </xf>
    <xf numFmtId="0" fontId="28" fillId="0" borderId="2" xfId="0" quotePrefix="1" applyFont="1" applyFill="1" applyBorder="1" applyAlignment="1" applyProtection="1">
      <alignment vertical="center" wrapText="1"/>
      <protection locked="0"/>
    </xf>
    <xf numFmtId="0" fontId="28" fillId="0" borderId="8" xfId="0" quotePrefix="1" applyFont="1" applyFill="1" applyBorder="1" applyAlignment="1" applyProtection="1">
      <alignment vertical="center" wrapText="1"/>
      <protection locked="0"/>
    </xf>
    <xf numFmtId="0" fontId="28" fillId="0" borderId="6" xfId="0" applyFont="1" applyFill="1" applyBorder="1" applyAlignment="1" applyProtection="1">
      <alignment horizontal="center" vertical="center" wrapText="1"/>
      <protection locked="0"/>
    </xf>
    <xf numFmtId="0" fontId="28" fillId="0" borderId="2" xfId="0" applyFont="1" applyFill="1" applyBorder="1" applyAlignment="1" applyProtection="1">
      <alignment horizontal="center" vertical="center" wrapText="1"/>
      <protection locked="0"/>
    </xf>
    <xf numFmtId="0" fontId="28" fillId="0" borderId="8" xfId="0" applyFont="1" applyFill="1" applyBorder="1" applyAlignment="1" applyProtection="1">
      <alignment horizontal="center" vertical="center" wrapText="1"/>
      <protection locked="0"/>
    </xf>
    <xf numFmtId="176" fontId="39" fillId="0" borderId="51" xfId="0" applyNumberFormat="1" applyFont="1" applyFill="1" applyBorder="1" applyAlignment="1" applyProtection="1">
      <alignment horizontal="center" vertical="center" wrapText="1"/>
      <protection locked="0"/>
    </xf>
    <xf numFmtId="176" fontId="39" fillId="0" borderId="26" xfId="0" applyNumberFormat="1" applyFont="1" applyFill="1" applyBorder="1" applyAlignment="1" applyProtection="1">
      <alignment horizontal="center" vertical="center" wrapText="1"/>
      <protection locked="0"/>
    </xf>
    <xf numFmtId="176" fontId="39" fillId="0" borderId="52" xfId="0" applyNumberFormat="1" applyFont="1" applyFill="1" applyBorder="1" applyAlignment="1" applyProtection="1">
      <alignment horizontal="center" vertical="center" wrapText="1"/>
      <protection locked="0"/>
    </xf>
    <xf numFmtId="0" fontId="40" fillId="0" borderId="2" xfId="0" applyFont="1" applyFill="1" applyBorder="1" applyAlignment="1" applyProtection="1">
      <alignment horizontal="center" vertical="center" wrapText="1"/>
      <protection locked="0"/>
    </xf>
    <xf numFmtId="0" fontId="41" fillId="0" borderId="58" xfId="0" applyFont="1" applyFill="1" applyBorder="1" applyAlignment="1" applyProtection="1">
      <alignment horizontal="center" vertical="center" wrapText="1"/>
    </xf>
    <xf numFmtId="0" fontId="41" fillId="0" borderId="59" xfId="0" applyFont="1" applyFill="1" applyBorder="1" applyAlignment="1" applyProtection="1">
      <alignment horizontal="center" vertical="center" wrapText="1"/>
    </xf>
    <xf numFmtId="0" fontId="41" fillId="0" borderId="60" xfId="0" applyFont="1" applyFill="1" applyBorder="1" applyAlignment="1" applyProtection="1">
      <alignment horizontal="center" vertical="center" wrapText="1"/>
    </xf>
    <xf numFmtId="0" fontId="41" fillId="0" borderId="61" xfId="0" applyFont="1" applyFill="1" applyBorder="1" applyAlignment="1" applyProtection="1">
      <alignment horizontal="center" vertical="center" wrapText="1"/>
    </xf>
    <xf numFmtId="0" fontId="41" fillId="0" borderId="20" xfId="0" applyFont="1" applyFill="1" applyBorder="1" applyAlignment="1" applyProtection="1">
      <alignment horizontal="center" vertical="center" wrapText="1"/>
    </xf>
    <xf numFmtId="0" fontId="41" fillId="0" borderId="3" xfId="0" applyFont="1" applyFill="1" applyBorder="1" applyAlignment="1" applyProtection="1">
      <alignment horizontal="center" vertical="center" wrapText="1"/>
    </xf>
    <xf numFmtId="0" fontId="28" fillId="0" borderId="20" xfId="0" applyFont="1" applyFill="1" applyBorder="1" applyAlignment="1" applyProtection="1">
      <alignment horizontal="center" vertical="center" textRotation="255" wrapText="1"/>
    </xf>
    <xf numFmtId="177" fontId="28" fillId="0" borderId="6" xfId="0" applyNumberFormat="1" applyFont="1" applyBorder="1" applyAlignment="1" applyProtection="1">
      <alignment horizontal="center" vertical="center" wrapText="1"/>
      <protection locked="0"/>
    </xf>
    <xf numFmtId="177" fontId="28" fillId="0" borderId="2" xfId="0" applyNumberFormat="1"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28" fillId="0" borderId="2" xfId="0" applyFont="1" applyBorder="1" applyAlignment="1" applyProtection="1">
      <alignment horizontal="center" vertical="center" wrapText="1"/>
      <protection locked="0"/>
    </xf>
    <xf numFmtId="0" fontId="39" fillId="0" borderId="57" xfId="0" applyFont="1" applyFill="1" applyBorder="1" applyAlignment="1" applyProtection="1">
      <alignment horizontal="center" vertical="center" wrapText="1"/>
    </xf>
    <xf numFmtId="0" fontId="39" fillId="0" borderId="32" xfId="0" applyFont="1" applyFill="1" applyBorder="1" applyAlignment="1" applyProtection="1">
      <alignment horizontal="center" vertical="center" wrapText="1"/>
    </xf>
    <xf numFmtId="177" fontId="39" fillId="0" borderId="45" xfId="0" applyNumberFormat="1" applyFont="1" applyFill="1" applyBorder="1" applyAlignment="1" applyProtection="1">
      <alignment horizontal="center" vertical="center" wrapText="1"/>
    </xf>
    <xf numFmtId="177" fontId="39" fillId="0" borderId="46" xfId="0" applyNumberFormat="1" applyFont="1" applyFill="1" applyBorder="1" applyAlignment="1" applyProtection="1">
      <alignment horizontal="center" vertical="center" wrapText="1"/>
    </xf>
    <xf numFmtId="177" fontId="39" fillId="0" borderId="47" xfId="0" applyNumberFormat="1" applyFont="1" applyFill="1" applyBorder="1" applyAlignment="1" applyProtection="1">
      <alignment horizontal="center" vertical="center" wrapText="1"/>
    </xf>
    <xf numFmtId="0" fontId="28" fillId="0" borderId="62" xfId="0" applyFont="1" applyFill="1" applyBorder="1" applyAlignment="1" applyProtection="1">
      <alignment horizontal="center" vertical="center" textRotation="255" wrapText="1"/>
    </xf>
    <xf numFmtId="0" fontId="39" fillId="0" borderId="13" xfId="0" applyFont="1" applyFill="1" applyBorder="1" applyAlignment="1" applyProtection="1">
      <alignment horizontal="center" vertical="center" wrapText="1"/>
    </xf>
    <xf numFmtId="0" fontId="39" fillId="0" borderId="7" xfId="0" applyFont="1" applyFill="1" applyBorder="1" applyAlignment="1" applyProtection="1">
      <alignment horizontal="center" vertical="center" wrapText="1"/>
    </xf>
    <xf numFmtId="0" fontId="41" fillId="0" borderId="20" xfId="0" applyFont="1" applyFill="1" applyBorder="1" applyAlignment="1" applyProtection="1">
      <alignment horizontal="center" vertical="center" textRotation="255" wrapText="1"/>
    </xf>
    <xf numFmtId="0" fontId="41" fillId="0" borderId="62" xfId="0" applyFont="1" applyFill="1" applyBorder="1" applyAlignment="1" applyProtection="1">
      <alignment horizontal="center" vertical="center" textRotation="255" wrapText="1"/>
    </xf>
    <xf numFmtId="0" fontId="0" fillId="0" borderId="6"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64" fillId="0" borderId="0" xfId="0" applyFont="1" applyAlignment="1">
      <alignment horizontal="center" vertical="center"/>
    </xf>
    <xf numFmtId="0" fontId="64" fillId="11" borderId="36" xfId="0" applyFont="1" applyFill="1" applyBorder="1" applyAlignment="1" applyProtection="1">
      <alignment horizontal="center" vertical="center" shrinkToFit="1"/>
    </xf>
    <xf numFmtId="0" fontId="64" fillId="11" borderId="41" xfId="0" applyFont="1" applyFill="1" applyBorder="1" applyAlignment="1" applyProtection="1">
      <alignment horizontal="center" vertical="center" shrinkToFit="1"/>
    </xf>
    <xf numFmtId="0" fontId="64" fillId="11" borderId="65" xfId="0" applyFont="1" applyFill="1" applyBorder="1" applyAlignment="1" applyProtection="1">
      <alignment horizontal="center" vertical="center" shrinkToFit="1"/>
    </xf>
    <xf numFmtId="0" fontId="64" fillId="11" borderId="0" xfId="0" applyFont="1" applyFill="1" applyBorder="1" applyAlignment="1" applyProtection="1">
      <alignment horizontal="center" vertical="center" shrinkToFit="1"/>
    </xf>
    <xf numFmtId="0" fontId="64" fillId="11" borderId="24" xfId="0" applyFont="1" applyFill="1" applyBorder="1" applyAlignment="1" applyProtection="1">
      <alignment horizontal="center" vertical="center" shrinkToFit="1"/>
    </xf>
    <xf numFmtId="0" fontId="64" fillId="11" borderId="34" xfId="0" applyFont="1" applyFill="1" applyBorder="1" applyAlignment="1" applyProtection="1">
      <alignment horizontal="center" vertical="center" shrinkToFit="1"/>
    </xf>
    <xf numFmtId="0" fontId="64" fillId="11" borderId="36" xfId="0" applyFont="1" applyFill="1" applyBorder="1" applyAlignment="1" applyProtection="1">
      <alignment horizontal="center" vertical="center" shrinkToFit="1"/>
      <protection locked="0"/>
    </xf>
    <xf numFmtId="0" fontId="64" fillId="11" borderId="37" xfId="0" applyFont="1" applyFill="1" applyBorder="1" applyAlignment="1" applyProtection="1">
      <alignment horizontal="center" vertical="center" shrinkToFit="1"/>
      <protection locked="0"/>
    </xf>
    <xf numFmtId="0" fontId="64" fillId="11" borderId="65" xfId="0" applyFont="1" applyFill="1" applyBorder="1" applyAlignment="1" applyProtection="1">
      <alignment horizontal="center" vertical="center" shrinkToFit="1"/>
      <protection locked="0"/>
    </xf>
    <xf numFmtId="0" fontId="64" fillId="11" borderId="64" xfId="0" applyFont="1" applyFill="1" applyBorder="1" applyAlignment="1" applyProtection="1">
      <alignment horizontal="center" vertical="center" shrinkToFit="1"/>
      <protection locked="0"/>
    </xf>
    <xf numFmtId="0" fontId="64" fillId="11" borderId="24" xfId="0" applyFont="1" applyFill="1" applyBorder="1" applyAlignment="1" applyProtection="1">
      <alignment horizontal="center" vertical="center" shrinkToFit="1"/>
      <protection locked="0"/>
    </xf>
    <xf numFmtId="0" fontId="64" fillId="11" borderId="35"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protection locked="0"/>
    </xf>
    <xf numFmtId="0" fontId="0" fillId="0" borderId="15" xfId="0" applyFill="1" applyBorder="1" applyAlignment="1" applyProtection="1">
      <protection locked="0"/>
    </xf>
    <xf numFmtId="0" fontId="0" fillId="0" borderId="16" xfId="0" applyFill="1" applyBorder="1" applyAlignment="1" applyProtection="1">
      <protection locked="0"/>
    </xf>
    <xf numFmtId="0" fontId="0" fillId="0" borderId="15"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7" xfId="0" applyFill="1" applyBorder="1" applyAlignment="1" applyProtection="1">
      <protection locked="0"/>
    </xf>
    <xf numFmtId="0" fontId="0" fillId="0" borderId="3" xfId="0" applyFill="1" applyBorder="1" applyAlignment="1" applyProtection="1">
      <protection locked="0"/>
    </xf>
    <xf numFmtId="0" fontId="0" fillId="0" borderId="0" xfId="0" applyFill="1" applyAlignment="1">
      <alignment horizontal="right"/>
    </xf>
    <xf numFmtId="0" fontId="25" fillId="5" borderId="3" xfId="0" applyFont="1" applyFill="1" applyBorder="1" applyAlignment="1">
      <alignment horizontal="center" vertical="center"/>
    </xf>
    <xf numFmtId="0" fontId="29" fillId="0" borderId="0" xfId="49" applyFont="1" applyProtection="1">
      <alignment vertical="center"/>
      <protection locked="0"/>
    </xf>
  </cellXfs>
  <cellStyles count="50">
    <cellStyle name="Header1" xfId="1"/>
    <cellStyle name="Header2" xfId="2"/>
    <cellStyle name="パーセント 2" xfId="40"/>
    <cellStyle name="パーセント 2 2" xfId="48"/>
    <cellStyle name="ハイパーリンク" xfId="42" builtinId="8"/>
    <cellStyle name="桁区切り" xfId="3" builtinId="6"/>
    <cellStyle name="桁区切り [0.00] 2" xfId="4"/>
    <cellStyle name="桁区切り 2" xfId="5"/>
    <cellStyle name="桁区切り 3" xfId="6"/>
    <cellStyle name="桁区切り 4" xfId="7"/>
    <cellStyle name="桁区切り 5" xfId="8"/>
    <cellStyle name="桁区切り 6" xfId="39"/>
    <cellStyle name="桁区切り 6 2" xfId="46"/>
    <cellStyle name="通貨 2" xfId="9"/>
    <cellStyle name="標準" xfId="0" builtinId="0"/>
    <cellStyle name="標準 10" xfId="10"/>
    <cellStyle name="標準 10 2" xfId="11"/>
    <cellStyle name="標準 11" xfId="12"/>
    <cellStyle name="標準 12" xfId="13"/>
    <cellStyle name="標準 13" xfId="14"/>
    <cellStyle name="標準 14" xfId="15"/>
    <cellStyle name="標準 14 2" xfId="43"/>
    <cellStyle name="標準 15" xfId="16"/>
    <cellStyle name="標準 16" xfId="17"/>
    <cellStyle name="標準 17" xfId="18"/>
    <cellStyle name="標準 18" xfId="19"/>
    <cellStyle name="標準 19" xfId="20"/>
    <cellStyle name="標準 2" xfId="21"/>
    <cellStyle name="標準 2 2" xfId="22"/>
    <cellStyle name="標準 20" xfId="23"/>
    <cellStyle name="標準 21" xfId="24"/>
    <cellStyle name="標準 22" xfId="25"/>
    <cellStyle name="標準 23" xfId="26"/>
    <cellStyle name="標準 24" xfId="27"/>
    <cellStyle name="標準 25" xfId="28"/>
    <cellStyle name="標準 26" xfId="29"/>
    <cellStyle name="標準 27" xfId="30"/>
    <cellStyle name="標準 28" xfId="31"/>
    <cellStyle name="標準 29" xfId="41"/>
    <cellStyle name="標準 29 2" xfId="47"/>
    <cellStyle name="標準 3" xfId="32"/>
    <cellStyle name="標準 30" xfId="44"/>
    <cellStyle name="標準 31" xfId="45"/>
    <cellStyle name="標準 31 2" xfId="49"/>
    <cellStyle name="標準 4" xfId="33"/>
    <cellStyle name="標準 5" xfId="34"/>
    <cellStyle name="標準 6" xfId="35"/>
    <cellStyle name="標準 7" xfId="36"/>
    <cellStyle name="標準 8" xfId="37"/>
    <cellStyle name="標準 9" xfId="38"/>
  </cellStyles>
  <dxfs count="4">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9" defaultPivotStyle="PivotStyleLight16"/>
  <colors>
    <mruColors>
      <color rgb="FFC5D9F1"/>
      <color rgb="FFA3FDFD"/>
      <color rgb="FFA0FECB"/>
      <color rgb="FFA9FEA0"/>
      <color rgb="FFB8FEC2"/>
      <color rgb="FF9CFEAA"/>
      <color rgb="FF7EFE90"/>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59</xdr:row>
          <xdr:rowOff>45720</xdr:rowOff>
        </xdr:from>
        <xdr:to>
          <xdr:col>6</xdr:col>
          <xdr:colOff>76200</xdr:colOff>
          <xdr:row>59</xdr:row>
          <xdr:rowOff>259080</xdr:rowOff>
        </xdr:to>
        <xdr:sp macro="" textlink="">
          <xdr:nvSpPr>
            <xdr:cNvPr id="41990" name="Check Box 6" hidden="1">
              <a:extLst>
                <a:ext uri="{63B3BB69-23CF-44E3-9099-C40C66FF867C}">
                  <a14:compatExt spid="_x0000_s4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一人親世帯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167640</xdr:colOff>
          <xdr:row>59</xdr:row>
          <xdr:rowOff>22860</xdr:rowOff>
        </xdr:from>
        <xdr:to>
          <xdr:col>11</xdr:col>
          <xdr:colOff>236220</xdr:colOff>
          <xdr:row>60</xdr:row>
          <xdr:rowOff>0</xdr:rowOff>
        </xdr:to>
        <xdr:sp macro="" textlink="">
          <xdr:nvSpPr>
            <xdr:cNvPr id="41991" name="Check Box 7" hidden="1">
              <a:extLst>
                <a:ext uri="{63B3BB69-23CF-44E3-9099-C40C66FF867C}">
                  <a14:compatExt spid="_x0000_s4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生活保護受給世帯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59</xdr:row>
          <xdr:rowOff>7620</xdr:rowOff>
        </xdr:from>
        <xdr:to>
          <xdr:col>14</xdr:col>
          <xdr:colOff>266700</xdr:colOff>
          <xdr:row>60</xdr:row>
          <xdr:rowOff>15240</xdr:rowOff>
        </xdr:to>
        <xdr:sp macro="" textlink="">
          <xdr:nvSpPr>
            <xdr:cNvPr id="41992" name="Check Box 8" hidden="1">
              <a:extLst>
                <a:ext uri="{63B3BB69-23CF-44E3-9099-C40C66FF867C}">
                  <a14:compatExt spid="_x0000_s4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兄弟姉妹利用世帯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59</xdr:row>
          <xdr:rowOff>7620</xdr:rowOff>
        </xdr:from>
        <xdr:to>
          <xdr:col>24</xdr:col>
          <xdr:colOff>160020</xdr:colOff>
          <xdr:row>59</xdr:row>
          <xdr:rowOff>259080</xdr:rowOff>
        </xdr:to>
        <xdr:sp macro="" textlink="">
          <xdr:nvSpPr>
            <xdr:cNvPr id="41993" name="Check Box 9" hidden="1">
              <a:extLst>
                <a:ext uri="{63B3BB69-23CF-44E3-9099-C40C66FF867C}">
                  <a14:compatExt spid="_x0000_s4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市民税非課税世帯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59</xdr:row>
          <xdr:rowOff>15240</xdr:rowOff>
        </xdr:from>
        <xdr:to>
          <xdr:col>19</xdr:col>
          <xdr:colOff>266700</xdr:colOff>
          <xdr:row>60</xdr:row>
          <xdr:rowOff>0</xdr:rowOff>
        </xdr:to>
        <xdr:sp macro="" textlink="">
          <xdr:nvSpPr>
            <xdr:cNvPr id="41994" name="Check Box 10" hidden="1">
              <a:extLst>
                <a:ext uri="{63B3BB69-23CF-44E3-9099-C40C66FF867C}">
                  <a14:compatExt spid="_x0000_s4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就学援助受給世帯</a:t>
              </a:r>
            </a:p>
          </xdr:txBody>
        </xdr:sp>
        <xdr:clientData/>
      </xdr:twoCellAnchor>
    </mc:Choice>
    <mc:Fallback/>
  </mc:AlternateContent>
  <xdr:twoCellAnchor>
    <xdr:from>
      <xdr:col>27</xdr:col>
      <xdr:colOff>466165</xdr:colOff>
      <xdr:row>36</xdr:row>
      <xdr:rowOff>107577</xdr:rowOff>
    </xdr:from>
    <xdr:to>
      <xdr:col>32</xdr:col>
      <xdr:colOff>699247</xdr:colOff>
      <xdr:row>48</xdr:row>
      <xdr:rowOff>91440</xdr:rowOff>
    </xdr:to>
    <xdr:sp macro="" textlink="">
      <xdr:nvSpPr>
        <xdr:cNvPr id="2" name="正方形/長方形 1"/>
        <xdr:cNvSpPr/>
      </xdr:nvSpPr>
      <xdr:spPr>
        <a:xfrm>
          <a:off x="7537525" y="13130157"/>
          <a:ext cx="4683162" cy="236130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368001</xdr:colOff>
      <xdr:row>31</xdr:row>
      <xdr:rowOff>125505</xdr:rowOff>
    </xdr:from>
    <xdr:to>
      <xdr:col>34</xdr:col>
      <xdr:colOff>94129</xdr:colOff>
      <xdr:row>34</xdr:row>
      <xdr:rowOff>177053</xdr:rowOff>
    </xdr:to>
    <xdr:sp macro="" textlink="">
      <xdr:nvSpPr>
        <xdr:cNvPr id="3" name="四角形吹き出し 2"/>
        <xdr:cNvSpPr/>
      </xdr:nvSpPr>
      <xdr:spPr>
        <a:xfrm>
          <a:off x="10695342" y="12129246"/>
          <a:ext cx="2926528" cy="652183"/>
        </a:xfrm>
        <a:prstGeom prst="wedgeRectCallout">
          <a:avLst>
            <a:gd name="adj1" fmla="val -44085"/>
            <a:gd name="adj2" fmla="val 11905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削除しないでください。</a:t>
          </a:r>
        </a:p>
      </xdr:txBody>
    </xdr:sp>
    <xdr:clientData/>
  </xdr:twoCellAnchor>
  <xdr:twoCellAnchor>
    <xdr:from>
      <xdr:col>28</xdr:col>
      <xdr:colOff>600636</xdr:colOff>
      <xdr:row>14</xdr:row>
      <xdr:rowOff>89647</xdr:rowOff>
    </xdr:from>
    <xdr:to>
      <xdr:col>31</xdr:col>
      <xdr:colOff>892885</xdr:colOff>
      <xdr:row>20</xdr:row>
      <xdr:rowOff>80682</xdr:rowOff>
    </xdr:to>
    <xdr:sp macro="" textlink="">
      <xdr:nvSpPr>
        <xdr:cNvPr id="11" name="四角形吹き出し 10"/>
        <xdr:cNvSpPr/>
      </xdr:nvSpPr>
      <xdr:spPr>
        <a:xfrm>
          <a:off x="9215718" y="3083859"/>
          <a:ext cx="2945802" cy="1362635"/>
        </a:xfrm>
        <a:prstGeom prst="wedgeRectCallout">
          <a:avLst>
            <a:gd name="adj1" fmla="val -80339"/>
            <a:gd name="adj2" fmla="val -4183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a:solidFill>
              <a:srgbClr val="FF0000"/>
            </a:solidFill>
          </a:endParaRPr>
        </a:p>
        <a:p>
          <a:pPr algn="l"/>
          <a:r>
            <a:rPr kumimoji="1" lang="ja-JP" altLang="en-US" sz="1600">
              <a:solidFill>
                <a:srgbClr val="FF0000"/>
              </a:solidFill>
            </a:rPr>
            <a:t>利用料について、月額、年会費（月額徴収でない）等はそれぞれわけて入力してください。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374650</xdr:colOff>
      <xdr:row>12</xdr:row>
      <xdr:rowOff>206374</xdr:rowOff>
    </xdr:from>
    <xdr:to>
      <xdr:col>21</xdr:col>
      <xdr:colOff>550586</xdr:colOff>
      <xdr:row>18</xdr:row>
      <xdr:rowOff>17929</xdr:rowOff>
    </xdr:to>
    <xdr:sp macro="" textlink="">
      <xdr:nvSpPr>
        <xdr:cNvPr id="2" name="テキスト ボックス 1"/>
        <xdr:cNvSpPr txBox="1"/>
      </xdr:nvSpPr>
      <xdr:spPr>
        <a:xfrm>
          <a:off x="9482791" y="2743386"/>
          <a:ext cx="3833536" cy="12100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800">
            <a:solidFill>
              <a:srgbClr val="FF0000"/>
            </a:solidFill>
          </a:endParaRPr>
        </a:p>
        <a:p>
          <a:r>
            <a:rPr kumimoji="1" lang="ja-JP" altLang="en-US" sz="1800">
              <a:solidFill>
                <a:srgbClr val="FF0000"/>
              </a:solidFill>
            </a:rPr>
            <a:t>黄色塗りつぶし箇所は</a:t>
          </a:r>
          <a:r>
            <a:rPr kumimoji="1" lang="ja-JP" altLang="en-US" sz="1800" b="1">
              <a:solidFill>
                <a:srgbClr val="FF0000"/>
              </a:solidFill>
            </a:rPr>
            <a:t>入力不可</a:t>
          </a:r>
          <a:endParaRPr kumimoji="1" lang="en-US" altLang="ja-JP" sz="1800" b="1">
            <a:solidFill>
              <a:srgbClr val="FF0000"/>
            </a:solidFill>
          </a:endParaRPr>
        </a:p>
        <a:p>
          <a:r>
            <a:rPr kumimoji="1" lang="ja-JP" altLang="en-US" sz="1800">
              <a:solidFill>
                <a:srgbClr val="FF0000"/>
              </a:solidFill>
            </a:rPr>
            <a:t>自動的に反映されます。</a:t>
          </a:r>
          <a:endParaRPr kumimoji="1" lang="en-US" altLang="ja-JP" sz="18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12371;&#12393;)&#12371;&#12393;&#12418;&#25919;&#31574;&#35506;\08&#32946;&#25104;&#29872;&#22659;&#65319;(&#20816;&#31461;&#39208;&#12539;&#20816;&#31461;&#12463;&#12521;&#12502;)\04&#20816;&#31461;&#12463;&#12521;&#12502;\21_&#20816;&#31461;&#12463;&#12521;&#12502;&#33294;&#25972;&#20633;\11_&#20816;&#31461;&#12463;&#12521;&#12502;&#33294;&#20351;&#29992;&#32773;&#36984;&#23450;\R07_&#23431;&#26628;&#21407;&#12539;&#31070;&#21407;&#20816;&#31461;&#12463;&#12521;&#12502;&#33294;&#20351;&#29992;&#36984;&#23450;\02_&#20844;&#21215;&#26360;&#39006;&#27096;&#24335;\06_&#9312;&#24540;&#21215;&#27096;&#24335;(&#35413;&#20385;&#38917;&#30446;)%20&#23431;&#26628;&#21407;&#23567;&#21306;&#20816;&#31461;&#12463;&#12521;&#12502;&#33294;&#20351;&#29992;&#22243;&#203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応募用紙"/>
      <sheetName val="評価項目"/>
      <sheetName val="別紙1"/>
      <sheetName val="別紙2"/>
      <sheetName val="別紙3"/>
      <sheetName val="別紙４"/>
      <sheetName val="こども政策課用（削除編集しないでください）"/>
      <sheetName val="別紙5"/>
      <sheetName val="マスタ"/>
      <sheetName val="児童クラブリスト等"/>
      <sheetName val="こども政策課用（削除編集しないでください）②"/>
      <sheetName val="統計資料_小学校毎児童数"/>
      <sheetName val="統計資料_月毎の児童数"/>
      <sheetName val="統計資料_ひとり親想定児童数"/>
      <sheetName val="統計資料_補助金算定用児童数"/>
      <sheetName val="統計資料_継続利用児童数"/>
      <sheetName val="統計資料_月毎の障がい児数"/>
    </sheetNames>
    <sheetDataSet>
      <sheetData sheetId="0"/>
      <sheetData sheetId="1"/>
      <sheetData sheetId="2"/>
      <sheetData sheetId="3"/>
      <sheetData sheetId="4"/>
      <sheetData sheetId="5"/>
      <sheetData sheetId="6"/>
      <sheetData sheetId="7"/>
      <sheetData sheetId="8">
        <row r="2">
          <cell r="D2">
            <v>45748</v>
          </cell>
        </row>
      </sheetData>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I19"/>
  <sheetViews>
    <sheetView tabSelected="1" zoomScale="130" zoomScaleNormal="130" workbookViewId="0">
      <selection activeCell="H1" sqref="H1:I1"/>
    </sheetView>
  </sheetViews>
  <sheetFormatPr defaultColWidth="9" defaultRowHeight="14.4"/>
  <cols>
    <col min="1" max="5" width="9" style="257"/>
    <col min="6" max="6" width="9" style="257" customWidth="1"/>
    <col min="7" max="16384" width="9" style="257"/>
  </cols>
  <sheetData>
    <row r="1" spans="1:9" ht="24" customHeight="1">
      <c r="H1" s="374" t="s">
        <v>888</v>
      </c>
      <c r="I1" s="374"/>
    </row>
    <row r="2" spans="1:9" ht="24" customHeight="1"/>
    <row r="3" spans="1:9" ht="24" customHeight="1">
      <c r="A3" s="257" t="s">
        <v>889</v>
      </c>
    </row>
    <row r="4" spans="1:9" ht="24" customHeight="1"/>
    <row r="5" spans="1:9" ht="24" customHeight="1">
      <c r="F5" s="696" t="s">
        <v>890</v>
      </c>
      <c r="G5" s="372"/>
      <c r="H5" s="372"/>
      <c r="I5" s="372"/>
    </row>
    <row r="6" spans="1:9" ht="24" customHeight="1">
      <c r="F6" s="696" t="s">
        <v>891</v>
      </c>
      <c r="G6" s="372"/>
      <c r="H6" s="372"/>
      <c r="I6" s="372"/>
    </row>
    <row r="7" spans="1:9" ht="24" customHeight="1">
      <c r="F7" s="696"/>
      <c r="G7" s="372"/>
      <c r="H7" s="372"/>
      <c r="I7" s="372"/>
    </row>
    <row r="8" spans="1:9" ht="24" customHeight="1">
      <c r="F8" s="696" t="s">
        <v>892</v>
      </c>
      <c r="G8" s="372"/>
      <c r="H8" s="372"/>
      <c r="I8" s="372"/>
    </row>
    <row r="9" spans="1:9" ht="24" customHeight="1">
      <c r="F9" s="696" t="s">
        <v>893</v>
      </c>
      <c r="G9" s="372" t="s">
        <v>894</v>
      </c>
      <c r="H9" s="372"/>
      <c r="I9" s="372"/>
    </row>
    <row r="10" spans="1:9" ht="24" customHeight="1">
      <c r="F10" s="696" t="s">
        <v>895</v>
      </c>
      <c r="G10" s="372"/>
      <c r="H10" s="372"/>
      <c r="I10" s="372"/>
    </row>
    <row r="11" spans="1:9" ht="24" customHeight="1">
      <c r="F11" s="696" t="s">
        <v>896</v>
      </c>
      <c r="G11" s="372" t="s">
        <v>897</v>
      </c>
      <c r="H11" s="372"/>
      <c r="I11" s="372"/>
    </row>
    <row r="12" spans="1:9" ht="24" customHeight="1"/>
    <row r="13" spans="1:9" ht="24" customHeight="1"/>
    <row r="14" spans="1:9" ht="24" customHeight="1"/>
    <row r="15" spans="1:9" ht="24" customHeight="1">
      <c r="A15" s="373" t="s">
        <v>898</v>
      </c>
      <c r="B15" s="373"/>
      <c r="C15" s="373"/>
      <c r="D15" s="373"/>
      <c r="E15" s="373"/>
      <c r="F15" s="373"/>
      <c r="G15" s="373"/>
      <c r="H15" s="373"/>
      <c r="I15" s="373"/>
    </row>
    <row r="16" spans="1:9" ht="24" customHeight="1"/>
    <row r="17" spans="1:1" ht="24" customHeight="1"/>
    <row r="18" spans="1:1" ht="24" customHeight="1">
      <c r="A18" s="257" t="s">
        <v>899</v>
      </c>
    </row>
    <row r="19" spans="1:1" ht="24" customHeight="1"/>
  </sheetData>
  <sheetProtection algorithmName="SHA-512" hashValue="fWrhJE8EqwBan9CalGsbU9FXMLRamNQCU3U7TCZpt9EEpACqKGa+CkH0vZ5xfM99ave+Q1ipgY2Y8mhHUtY9cQ==" saltValue="Ml7URYxcEeUVT8P3FbYabw==" spinCount="100000" sheet="1" formatCells="0" formatColumns="0" formatRows="0" insertHyperlinks="0" sort="0" autoFilter="0" pivotTables="0"/>
  <mergeCells count="9">
    <mergeCell ref="G11:I11"/>
    <mergeCell ref="A15:I15"/>
    <mergeCell ref="H1:I1"/>
    <mergeCell ref="G6:I6"/>
    <mergeCell ref="G7:I7"/>
    <mergeCell ref="G8:I8"/>
    <mergeCell ref="G9:I9"/>
    <mergeCell ref="G10:I10"/>
    <mergeCell ref="G5:I5"/>
  </mergeCells>
  <phoneticPr fontId="4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B1:J133"/>
  <sheetViews>
    <sheetView topLeftCell="A28" workbookViewId="0">
      <selection activeCell="E48" sqref="E48"/>
    </sheetView>
  </sheetViews>
  <sheetFormatPr defaultRowHeight="13.2"/>
  <cols>
    <col min="2" max="2" width="8.88671875" style="98"/>
    <col min="4" max="4" width="11.6640625" bestFit="1" customWidth="1"/>
    <col min="5" max="5" width="9.44140625" bestFit="1" customWidth="1"/>
    <col min="6" max="6" width="9.44140625" style="43" bestFit="1" customWidth="1"/>
    <col min="7" max="7" width="10.5546875" style="43" bestFit="1" customWidth="1"/>
  </cols>
  <sheetData>
    <row r="1" spans="2:10" ht="13.8" thickBot="1"/>
    <row r="2" spans="2:10" ht="13.8" thickBot="1">
      <c r="C2" t="s">
        <v>165</v>
      </c>
      <c r="D2" s="42">
        <v>45748</v>
      </c>
      <c r="F2" s="43" t="s">
        <v>382</v>
      </c>
      <c r="G2" s="84">
        <f>EDATE(D2,12)-1</f>
        <v>46112</v>
      </c>
      <c r="J2" s="39" t="s">
        <v>383</v>
      </c>
    </row>
    <row r="3" spans="2:10" ht="13.8" thickBot="1"/>
    <row r="4" spans="2:10" s="41" customFormat="1" ht="13.8" thickBot="1">
      <c r="B4" s="98"/>
      <c r="C4" s="41" t="s">
        <v>181</v>
      </c>
      <c r="F4" s="43"/>
      <c r="G4" s="44">
        <v>20000</v>
      </c>
      <c r="J4" s="87" t="s">
        <v>384</v>
      </c>
    </row>
    <row r="5" spans="2:10" s="41" customFormat="1" ht="13.8" thickBot="1">
      <c r="B5" s="98"/>
      <c r="F5" s="43"/>
      <c r="G5" s="43"/>
    </row>
    <row r="6" spans="2:10" s="41" customFormat="1" ht="13.8" thickBot="1">
      <c r="B6" s="98"/>
      <c r="C6" s="41" t="s">
        <v>169</v>
      </c>
      <c r="G6" s="44">
        <v>421000</v>
      </c>
    </row>
    <row r="7" spans="2:10" s="41" customFormat="1" ht="13.8" thickBot="1">
      <c r="B7" s="98"/>
      <c r="G7" s="43"/>
    </row>
    <row r="8" spans="2:10" s="41" customFormat="1" ht="13.8" thickBot="1">
      <c r="B8" s="98"/>
      <c r="C8" s="41" t="s">
        <v>170</v>
      </c>
      <c r="G8" s="44">
        <v>190000</v>
      </c>
    </row>
    <row r="9" spans="2:10" s="41" customFormat="1" ht="13.8" thickBot="1">
      <c r="B9" s="98"/>
      <c r="G9" s="43"/>
    </row>
    <row r="10" spans="2:10" s="41" customFormat="1" ht="13.8" thickBot="1">
      <c r="B10" s="98"/>
      <c r="C10" s="41" t="s">
        <v>178</v>
      </c>
      <c r="G10" s="44">
        <v>1678000</v>
      </c>
    </row>
    <row r="11" spans="2:10" s="41" customFormat="1" ht="13.8" thickBot="1">
      <c r="B11" s="98"/>
      <c r="D11" s="41" t="s">
        <v>179</v>
      </c>
      <c r="G11" s="43"/>
    </row>
    <row r="12" spans="2:10" s="41" customFormat="1" ht="13.8" thickBot="1">
      <c r="B12" s="98"/>
      <c r="C12" s="41" t="s">
        <v>171</v>
      </c>
      <c r="G12" s="44">
        <v>2059000</v>
      </c>
    </row>
    <row r="13" spans="2:10" s="41" customFormat="1" ht="13.8" thickBot="1">
      <c r="B13" s="98"/>
      <c r="F13" s="47"/>
      <c r="G13" s="43"/>
    </row>
    <row r="14" spans="2:10" s="41" customFormat="1" ht="13.8" thickBot="1">
      <c r="B14" s="98"/>
      <c r="C14" s="41" t="s">
        <v>172</v>
      </c>
      <c r="F14" s="43"/>
      <c r="G14" s="44">
        <v>2059000</v>
      </c>
    </row>
    <row r="15" spans="2:10" s="41" customFormat="1" ht="13.8" thickBot="1">
      <c r="B15" s="98"/>
      <c r="D15" s="41" t="s">
        <v>177</v>
      </c>
      <c r="F15" s="43"/>
      <c r="G15" s="43"/>
    </row>
    <row r="16" spans="2:10" s="41" customFormat="1" ht="13.8" thickBot="1">
      <c r="B16" s="98"/>
      <c r="C16" s="41" t="s">
        <v>173</v>
      </c>
      <c r="F16" s="43"/>
      <c r="G16" s="44">
        <v>4118000</v>
      </c>
    </row>
    <row r="17" spans="2:7" s="41" customFormat="1" ht="13.8" thickBot="1">
      <c r="B17" s="98"/>
      <c r="D17" s="41" t="s">
        <v>176</v>
      </c>
      <c r="F17" s="43"/>
      <c r="G17" s="43"/>
    </row>
    <row r="18" spans="2:7" s="41" customFormat="1" ht="13.8" thickBot="1">
      <c r="B18" s="98"/>
      <c r="C18" s="41" t="s">
        <v>174</v>
      </c>
      <c r="F18" s="43"/>
      <c r="G18" s="44"/>
    </row>
    <row r="19" spans="2:7" s="41" customFormat="1" ht="13.8" thickBot="1">
      <c r="B19" s="98"/>
      <c r="D19" s="41" t="s">
        <v>175</v>
      </c>
      <c r="F19" s="43"/>
      <c r="G19" s="43"/>
    </row>
    <row r="20" spans="2:7" s="41" customFormat="1" ht="13.8" thickBot="1">
      <c r="B20" s="98"/>
      <c r="C20" s="41" t="s">
        <v>180</v>
      </c>
      <c r="F20" s="43"/>
      <c r="G20" s="44">
        <v>11000</v>
      </c>
    </row>
    <row r="21" spans="2:7" s="41" customFormat="1">
      <c r="B21" s="98"/>
      <c r="F21" s="43"/>
      <c r="G21" s="43"/>
    </row>
    <row r="22" spans="2:7" s="48" customFormat="1">
      <c r="B22" s="98"/>
      <c r="D22" s="48" t="s">
        <v>192</v>
      </c>
      <c r="F22" s="43"/>
      <c r="G22" s="43"/>
    </row>
    <row r="23" spans="2:7" s="48" customFormat="1">
      <c r="B23" s="98"/>
      <c r="D23" s="93" t="s">
        <v>129</v>
      </c>
      <c r="F23" s="43"/>
      <c r="G23" s="43"/>
    </row>
    <row r="24" spans="2:7" s="48" customFormat="1">
      <c r="B24" s="98"/>
      <c r="D24" s="94" t="s">
        <v>182</v>
      </c>
      <c r="F24" s="43"/>
      <c r="G24" s="43"/>
    </row>
    <row r="25" spans="2:7" s="48" customFormat="1">
      <c r="B25" s="98"/>
      <c r="D25" s="94" t="s">
        <v>183</v>
      </c>
      <c r="F25" s="43"/>
      <c r="G25" s="43"/>
    </row>
    <row r="26" spans="2:7" s="48" customFormat="1">
      <c r="B26" s="98"/>
      <c r="D26" s="93" t="s">
        <v>130</v>
      </c>
      <c r="F26" s="43"/>
      <c r="G26" s="43"/>
    </row>
    <row r="27" spans="2:7" s="48" customFormat="1">
      <c r="B27" s="98"/>
      <c r="D27" s="93" t="s">
        <v>133</v>
      </c>
      <c r="F27" s="43"/>
      <c r="G27" s="43"/>
    </row>
    <row r="28" spans="2:7" s="48" customFormat="1">
      <c r="B28" s="98"/>
      <c r="D28" s="93" t="s">
        <v>131</v>
      </c>
      <c r="F28" s="43"/>
      <c r="G28" s="43"/>
    </row>
    <row r="29" spans="2:7" s="48" customFormat="1">
      <c r="B29" s="98"/>
      <c r="D29" s="93" t="s">
        <v>132</v>
      </c>
      <c r="F29" s="43"/>
      <c r="G29" s="43"/>
    </row>
    <row r="30" spans="2:7" s="48" customFormat="1">
      <c r="B30" s="98"/>
      <c r="D30" s="93" t="s">
        <v>395</v>
      </c>
      <c r="F30" s="43"/>
      <c r="G30" s="43"/>
    </row>
    <row r="31" spans="2:7" s="98" customFormat="1">
      <c r="D31" s="93"/>
      <c r="F31" s="43"/>
      <c r="G31" s="43"/>
    </row>
    <row r="32" spans="2:7" s="98" customFormat="1" ht="13.8" thickBot="1">
      <c r="D32" s="93"/>
      <c r="F32" s="43"/>
      <c r="G32" s="43"/>
    </row>
    <row r="33" spans="2:7" s="98" customFormat="1" ht="13.8" thickBot="1">
      <c r="B33" s="98" t="s">
        <v>430</v>
      </c>
      <c r="D33" s="93" t="s">
        <v>417</v>
      </c>
      <c r="E33" s="100" t="s">
        <v>419</v>
      </c>
      <c r="F33" s="43"/>
      <c r="G33" s="43"/>
    </row>
    <row r="34" spans="2:7" s="98" customFormat="1" ht="13.8" thickBot="1">
      <c r="B34" s="98" t="s">
        <v>430</v>
      </c>
      <c r="D34" s="93" t="s">
        <v>418</v>
      </c>
      <c r="E34" s="99"/>
      <c r="F34" s="43"/>
      <c r="G34" s="43"/>
    </row>
    <row r="35" spans="2:7" s="98" customFormat="1">
      <c r="D35" s="93"/>
      <c r="F35" s="43"/>
      <c r="G35" s="43"/>
    </row>
    <row r="36" spans="2:7" s="98" customFormat="1">
      <c r="D36" s="93"/>
      <c r="F36" s="43"/>
      <c r="G36" s="43"/>
    </row>
    <row r="37" spans="2:7" s="98" customFormat="1">
      <c r="D37" s="93"/>
      <c r="F37" s="43"/>
      <c r="G37" s="43"/>
    </row>
    <row r="38" spans="2:7" s="98" customFormat="1">
      <c r="D38" s="93"/>
      <c r="F38" s="43"/>
      <c r="G38" s="43"/>
    </row>
    <row r="39" spans="2:7" s="98" customFormat="1">
      <c r="D39" s="93"/>
      <c r="F39" s="43"/>
      <c r="G39" s="43"/>
    </row>
    <row r="40" spans="2:7" s="98" customFormat="1">
      <c r="D40" s="93"/>
      <c r="F40" s="43"/>
      <c r="G40" s="43"/>
    </row>
    <row r="41" spans="2:7" s="98" customFormat="1">
      <c r="D41" s="93"/>
      <c r="F41" s="43"/>
      <c r="G41" s="43"/>
    </row>
    <row r="42" spans="2:7" s="48" customFormat="1" ht="13.8" thickBot="1">
      <c r="B42" s="98"/>
      <c r="F42" s="43"/>
      <c r="G42" s="43"/>
    </row>
    <row r="43" spans="2:7" s="41" customFormat="1" ht="13.8" thickBot="1">
      <c r="B43" s="98" t="s">
        <v>430</v>
      </c>
      <c r="C43" s="41" t="s">
        <v>203</v>
      </c>
      <c r="E43" s="39">
        <v>5</v>
      </c>
      <c r="F43" s="43"/>
      <c r="G43" s="43"/>
    </row>
    <row r="44" spans="2:7" s="41" customFormat="1" ht="13.8" thickBot="1">
      <c r="B44" s="98"/>
      <c r="F44" s="43"/>
      <c r="G44" s="43"/>
    </row>
    <row r="45" spans="2:7" s="41" customFormat="1" ht="13.8" thickBot="1">
      <c r="B45" s="98"/>
      <c r="C45" s="41" t="s">
        <v>206</v>
      </c>
      <c r="E45" s="39" t="s">
        <v>207</v>
      </c>
      <c r="F45" s="43"/>
      <c r="G45" s="43"/>
    </row>
    <row r="46" spans="2:7" s="41" customFormat="1" ht="13.8" thickBot="1">
      <c r="B46" s="98"/>
      <c r="F46" s="43"/>
      <c r="G46" s="43"/>
    </row>
    <row r="47" spans="2:7" s="89" customFormat="1" ht="13.8" thickBot="1">
      <c r="B47" s="98"/>
      <c r="C47" s="89" t="s">
        <v>392</v>
      </c>
      <c r="E47" s="39" t="s">
        <v>393</v>
      </c>
      <c r="F47" s="43"/>
      <c r="G47" s="43"/>
    </row>
    <row r="48" spans="2:7" s="89" customFormat="1" ht="13.8" thickBot="1">
      <c r="B48" s="98"/>
      <c r="E48" s="39" t="s">
        <v>394</v>
      </c>
      <c r="F48" s="43"/>
      <c r="G48" s="43"/>
    </row>
    <row r="49" spans="2:7" s="89" customFormat="1" ht="13.8" thickBot="1">
      <c r="B49" s="98"/>
      <c r="E49" s="39"/>
      <c r="F49" s="43"/>
      <c r="G49" s="43"/>
    </row>
    <row r="50" spans="2:7" s="89" customFormat="1" ht="13.8" thickBot="1">
      <c r="B50" s="98"/>
      <c r="E50" s="15"/>
      <c r="F50" s="43"/>
      <c r="G50" s="43"/>
    </row>
    <row r="51" spans="2:7" s="89" customFormat="1" ht="13.8" thickBot="1">
      <c r="B51" s="98"/>
      <c r="C51" s="89" t="s">
        <v>435</v>
      </c>
      <c r="E51" s="92">
        <v>6</v>
      </c>
      <c r="F51" s="43"/>
      <c r="G51" s="43"/>
    </row>
    <row r="52" spans="2:7" s="89" customFormat="1" ht="13.8" thickBot="1">
      <c r="B52" s="98"/>
      <c r="C52" s="89" t="s">
        <v>436</v>
      </c>
      <c r="E52" s="91">
        <v>0.75</v>
      </c>
      <c r="F52" s="43"/>
      <c r="G52" s="43"/>
    </row>
    <row r="53" spans="2:7" s="103" customFormat="1" ht="13.8" thickBot="1">
      <c r="C53" s="103" t="s">
        <v>437</v>
      </c>
      <c r="E53" s="92">
        <v>8</v>
      </c>
      <c r="F53" s="43"/>
      <c r="G53" s="43"/>
    </row>
    <row r="54" spans="2:7" s="89" customFormat="1">
      <c r="B54" s="98"/>
      <c r="F54" s="43"/>
      <c r="G54" s="43"/>
    </row>
    <row r="55" spans="2:7" ht="13.8" thickBot="1">
      <c r="C55" t="s">
        <v>166</v>
      </c>
      <c r="D55" s="13" t="s">
        <v>167</v>
      </c>
      <c r="E55" s="59" t="s">
        <v>168</v>
      </c>
    </row>
    <row r="56" spans="2:7" ht="13.8" thickBot="1">
      <c r="D56" s="36">
        <v>10</v>
      </c>
      <c r="E56" s="85">
        <f t="shared" ref="E56:E64" si="0">+$F$65-(19-D56)*$G$65</f>
        <v>2297000</v>
      </c>
    </row>
    <row r="57" spans="2:7" ht="13.8" thickBot="1">
      <c r="D57" s="36">
        <v>11</v>
      </c>
      <c r="E57" s="85">
        <f t="shared" si="0"/>
        <v>2326000</v>
      </c>
    </row>
    <row r="58" spans="2:7" ht="13.8" thickBot="1">
      <c r="D58" s="36">
        <v>12</v>
      </c>
      <c r="E58" s="85">
        <f t="shared" si="0"/>
        <v>2355000</v>
      </c>
    </row>
    <row r="59" spans="2:7" ht="13.8" thickBot="1">
      <c r="D59" s="36">
        <v>13</v>
      </c>
      <c r="E59" s="85">
        <f t="shared" si="0"/>
        <v>2384000</v>
      </c>
    </row>
    <row r="60" spans="2:7" ht="13.8" thickBot="1">
      <c r="D60" s="36">
        <v>14</v>
      </c>
      <c r="E60" s="85">
        <f t="shared" si="0"/>
        <v>2413000</v>
      </c>
    </row>
    <row r="61" spans="2:7" ht="13.8" thickBot="1">
      <c r="D61" s="36">
        <v>15</v>
      </c>
      <c r="E61" s="85">
        <f t="shared" si="0"/>
        <v>2442000</v>
      </c>
    </row>
    <row r="62" spans="2:7" ht="13.8" thickBot="1">
      <c r="D62" s="36">
        <v>16</v>
      </c>
      <c r="E62" s="85">
        <f t="shared" si="0"/>
        <v>2471000</v>
      </c>
    </row>
    <row r="63" spans="2:7" ht="13.8" thickBot="1">
      <c r="D63" s="36">
        <v>17</v>
      </c>
      <c r="E63" s="85">
        <f t="shared" si="0"/>
        <v>2500000</v>
      </c>
    </row>
    <row r="64" spans="2:7" ht="13.8" thickBot="1">
      <c r="D64" s="36">
        <v>18</v>
      </c>
      <c r="E64" s="85">
        <f t="shared" si="0"/>
        <v>2529000</v>
      </c>
    </row>
    <row r="65" spans="4:7" ht="13.8" thickBot="1">
      <c r="D65" s="36">
        <v>19</v>
      </c>
      <c r="E65" s="85">
        <f>+$F$65-(19-D65)*$G$65</f>
        <v>2558000</v>
      </c>
      <c r="F65" s="46">
        <v>2558000</v>
      </c>
      <c r="G65" s="44">
        <v>29000</v>
      </c>
    </row>
    <row r="66" spans="4:7" ht="13.8" thickBot="1">
      <c r="D66" s="36">
        <v>20</v>
      </c>
      <c r="E66" s="85">
        <f t="shared" ref="E66:E80" si="1">+$F$82-(36-D66)*$G$82</f>
        <v>4452000</v>
      </c>
    </row>
    <row r="67" spans="4:7" ht="13.8" thickBot="1">
      <c r="D67" s="36">
        <v>21</v>
      </c>
      <c r="E67" s="85">
        <f t="shared" si="1"/>
        <v>4478000</v>
      </c>
    </row>
    <row r="68" spans="4:7" ht="13.8" thickBot="1">
      <c r="D68" s="36">
        <v>22</v>
      </c>
      <c r="E68" s="85">
        <f t="shared" si="1"/>
        <v>4504000</v>
      </c>
    </row>
    <row r="69" spans="4:7" ht="13.8" thickBot="1">
      <c r="D69" s="36">
        <v>23</v>
      </c>
      <c r="E69" s="85">
        <f t="shared" si="1"/>
        <v>4530000</v>
      </c>
    </row>
    <row r="70" spans="4:7" ht="13.8" thickBot="1">
      <c r="D70" s="36">
        <v>24</v>
      </c>
      <c r="E70" s="85">
        <f t="shared" si="1"/>
        <v>4556000</v>
      </c>
    </row>
    <row r="71" spans="4:7" ht="13.8" thickBot="1">
      <c r="D71" s="36">
        <v>25</v>
      </c>
      <c r="E71" s="85">
        <f t="shared" si="1"/>
        <v>4582000</v>
      </c>
    </row>
    <row r="72" spans="4:7" ht="13.8" thickBot="1">
      <c r="D72" s="36">
        <v>26</v>
      </c>
      <c r="E72" s="85">
        <f t="shared" si="1"/>
        <v>4608000</v>
      </c>
    </row>
    <row r="73" spans="4:7" ht="13.8" thickBot="1">
      <c r="D73" s="36">
        <v>27</v>
      </c>
      <c r="E73" s="85">
        <f t="shared" si="1"/>
        <v>4634000</v>
      </c>
    </row>
    <row r="74" spans="4:7" ht="13.8" thickBot="1">
      <c r="D74" s="36">
        <v>28</v>
      </c>
      <c r="E74" s="85">
        <f t="shared" si="1"/>
        <v>4660000</v>
      </c>
    </row>
    <row r="75" spans="4:7" ht="13.8" thickBot="1">
      <c r="D75" s="36">
        <v>29</v>
      </c>
      <c r="E75" s="85">
        <f t="shared" si="1"/>
        <v>4686000</v>
      </c>
    </row>
    <row r="76" spans="4:7" ht="13.8" thickBot="1">
      <c r="D76" s="36">
        <v>30</v>
      </c>
      <c r="E76" s="85">
        <f t="shared" si="1"/>
        <v>4712000</v>
      </c>
    </row>
    <row r="77" spans="4:7" ht="13.8" thickBot="1">
      <c r="D77" s="36">
        <v>31</v>
      </c>
      <c r="E77" s="85">
        <f t="shared" si="1"/>
        <v>4738000</v>
      </c>
    </row>
    <row r="78" spans="4:7" ht="13.8" thickBot="1">
      <c r="D78" s="36">
        <v>32</v>
      </c>
      <c r="E78" s="85">
        <f t="shared" si="1"/>
        <v>4764000</v>
      </c>
    </row>
    <row r="79" spans="4:7" ht="13.8" thickBot="1">
      <c r="D79" s="36">
        <v>33</v>
      </c>
      <c r="E79" s="85">
        <f t="shared" si="1"/>
        <v>4790000</v>
      </c>
    </row>
    <row r="80" spans="4:7" ht="13.8" thickBot="1">
      <c r="D80" s="36">
        <v>34</v>
      </c>
      <c r="E80" s="85">
        <f t="shared" si="1"/>
        <v>4816000</v>
      </c>
    </row>
    <row r="81" spans="4:7" ht="13.8" thickBot="1">
      <c r="D81" s="36">
        <v>35</v>
      </c>
      <c r="E81" s="85">
        <f>+$F$82-(36-D81)*$G$82</f>
        <v>4842000</v>
      </c>
    </row>
    <row r="82" spans="4:7" ht="13.8" thickBot="1">
      <c r="D82" s="36">
        <v>36</v>
      </c>
      <c r="E82" s="85">
        <f>+$F$82</f>
        <v>4868000</v>
      </c>
      <c r="F82" s="46">
        <v>4868000</v>
      </c>
      <c r="G82" s="44">
        <v>26000</v>
      </c>
    </row>
    <row r="83" spans="4:7" ht="13.8" thickBot="1">
      <c r="D83" s="36">
        <v>37</v>
      </c>
      <c r="E83" s="85">
        <f t="shared" ref="E83:E91" si="2">+$F$82</f>
        <v>4868000</v>
      </c>
    </row>
    <row r="84" spans="4:7" ht="13.8" thickBot="1">
      <c r="D84" s="36">
        <v>38</v>
      </c>
      <c r="E84" s="85">
        <f t="shared" si="2"/>
        <v>4868000</v>
      </c>
    </row>
    <row r="85" spans="4:7" ht="13.8" thickBot="1">
      <c r="D85" s="36">
        <v>39</v>
      </c>
      <c r="E85" s="85">
        <f t="shared" si="2"/>
        <v>4868000</v>
      </c>
    </row>
    <row r="86" spans="4:7" ht="13.8" thickBot="1">
      <c r="D86" s="36">
        <v>40</v>
      </c>
      <c r="E86" s="85">
        <f t="shared" si="2"/>
        <v>4868000</v>
      </c>
    </row>
    <row r="87" spans="4:7" ht="13.8" thickBot="1">
      <c r="D87" s="36">
        <v>41</v>
      </c>
      <c r="E87" s="85">
        <f t="shared" si="2"/>
        <v>4868000</v>
      </c>
    </row>
    <row r="88" spans="4:7" ht="13.8" thickBot="1">
      <c r="D88" s="36">
        <v>42</v>
      </c>
      <c r="E88" s="85">
        <f t="shared" si="2"/>
        <v>4868000</v>
      </c>
    </row>
    <row r="89" spans="4:7" ht="13.8" thickBot="1">
      <c r="D89" s="36">
        <v>43</v>
      </c>
      <c r="E89" s="85">
        <f t="shared" si="2"/>
        <v>4868000</v>
      </c>
    </row>
    <row r="90" spans="4:7" ht="13.8" thickBot="1">
      <c r="D90" s="36">
        <v>44</v>
      </c>
      <c r="E90" s="85">
        <f t="shared" si="2"/>
        <v>4868000</v>
      </c>
    </row>
    <row r="91" spans="4:7" ht="13.8" thickBot="1">
      <c r="D91" s="36">
        <v>45</v>
      </c>
      <c r="E91" s="85">
        <f t="shared" si="2"/>
        <v>4868000</v>
      </c>
    </row>
    <row r="92" spans="4:7" ht="13.8" thickBot="1">
      <c r="D92" s="36">
        <v>46</v>
      </c>
      <c r="E92" s="85">
        <f>+$F$92-(D92-45)*$G$92</f>
        <v>4793000</v>
      </c>
      <c r="F92" s="46">
        <v>4868000</v>
      </c>
      <c r="G92" s="44">
        <v>75000</v>
      </c>
    </row>
    <row r="93" spans="4:7" ht="13.8" thickBot="1">
      <c r="D93" s="36">
        <v>47</v>
      </c>
      <c r="E93" s="85">
        <f t="shared" ref="E93:E116" si="3">+$F$92-(D93-45)*$G$92</f>
        <v>4718000</v>
      </c>
    </row>
    <row r="94" spans="4:7" ht="13.8" thickBot="1">
      <c r="D94" s="36">
        <v>48</v>
      </c>
      <c r="E94" s="85">
        <f t="shared" si="3"/>
        <v>4643000</v>
      </c>
    </row>
    <row r="95" spans="4:7" ht="13.8" thickBot="1">
      <c r="D95" s="36">
        <v>49</v>
      </c>
      <c r="E95" s="85">
        <f t="shared" si="3"/>
        <v>4568000</v>
      </c>
    </row>
    <row r="96" spans="4:7" ht="13.8" thickBot="1">
      <c r="D96" s="36">
        <v>50</v>
      </c>
      <c r="E96" s="85">
        <f t="shared" si="3"/>
        <v>4493000</v>
      </c>
    </row>
    <row r="97" spans="4:5" ht="13.8" thickBot="1">
      <c r="D97" s="36">
        <v>51</v>
      </c>
      <c r="E97" s="85">
        <f t="shared" si="3"/>
        <v>4418000</v>
      </c>
    </row>
    <row r="98" spans="4:5" ht="13.8" thickBot="1">
      <c r="D98" s="36">
        <v>52</v>
      </c>
      <c r="E98" s="85">
        <f t="shared" si="3"/>
        <v>4343000</v>
      </c>
    </row>
    <row r="99" spans="4:5" ht="13.8" thickBot="1">
      <c r="D99" s="36">
        <v>53</v>
      </c>
      <c r="E99" s="85">
        <f t="shared" si="3"/>
        <v>4268000</v>
      </c>
    </row>
    <row r="100" spans="4:5" ht="13.8" thickBot="1">
      <c r="D100" s="36">
        <v>54</v>
      </c>
      <c r="E100" s="85">
        <f t="shared" si="3"/>
        <v>4193000</v>
      </c>
    </row>
    <row r="101" spans="4:5" ht="13.8" thickBot="1">
      <c r="D101" s="36">
        <v>55</v>
      </c>
      <c r="E101" s="85">
        <f t="shared" si="3"/>
        <v>4118000</v>
      </c>
    </row>
    <row r="102" spans="4:5" ht="13.8" thickBot="1">
      <c r="D102" s="36">
        <v>56</v>
      </c>
      <c r="E102" s="85">
        <f t="shared" si="3"/>
        <v>4043000</v>
      </c>
    </row>
    <row r="103" spans="4:5" ht="13.8" thickBot="1">
      <c r="D103" s="36">
        <v>57</v>
      </c>
      <c r="E103" s="85">
        <f t="shared" si="3"/>
        <v>3968000</v>
      </c>
    </row>
    <row r="104" spans="4:5" ht="13.8" thickBot="1">
      <c r="D104" s="36">
        <v>58</v>
      </c>
      <c r="E104" s="85">
        <f t="shared" si="3"/>
        <v>3893000</v>
      </c>
    </row>
    <row r="105" spans="4:5" ht="13.8" thickBot="1">
      <c r="D105" s="36">
        <v>59</v>
      </c>
      <c r="E105" s="85">
        <f t="shared" si="3"/>
        <v>3818000</v>
      </c>
    </row>
    <row r="106" spans="4:5" ht="13.8" thickBot="1">
      <c r="D106" s="36">
        <v>60</v>
      </c>
      <c r="E106" s="85">
        <f t="shared" si="3"/>
        <v>3743000</v>
      </c>
    </row>
    <row r="107" spans="4:5" ht="13.8" thickBot="1">
      <c r="D107" s="36">
        <v>61</v>
      </c>
      <c r="E107" s="85">
        <f t="shared" si="3"/>
        <v>3668000</v>
      </c>
    </row>
    <row r="108" spans="4:5" ht="13.8" thickBot="1">
      <c r="D108" s="36">
        <v>62</v>
      </c>
      <c r="E108" s="85">
        <f t="shared" si="3"/>
        <v>3593000</v>
      </c>
    </row>
    <row r="109" spans="4:5" ht="13.8" thickBot="1">
      <c r="D109" s="36">
        <v>63</v>
      </c>
      <c r="E109" s="85">
        <f t="shared" si="3"/>
        <v>3518000</v>
      </c>
    </row>
    <row r="110" spans="4:5" ht="13.8" thickBot="1">
      <c r="D110" s="36">
        <v>64</v>
      </c>
      <c r="E110" s="85">
        <f t="shared" si="3"/>
        <v>3443000</v>
      </c>
    </row>
    <row r="111" spans="4:5" ht="13.8" thickBot="1">
      <c r="D111" s="36">
        <v>65</v>
      </c>
      <c r="E111" s="85">
        <f t="shared" si="3"/>
        <v>3368000</v>
      </c>
    </row>
    <row r="112" spans="4:5" ht="13.8" thickBot="1">
      <c r="D112" s="36">
        <v>66</v>
      </c>
      <c r="E112" s="85">
        <f t="shared" si="3"/>
        <v>3293000</v>
      </c>
    </row>
    <row r="113" spans="4:6" ht="13.8" thickBot="1">
      <c r="D113" s="36">
        <v>67</v>
      </c>
      <c r="E113" s="85">
        <f t="shared" si="3"/>
        <v>3218000</v>
      </c>
    </row>
    <row r="114" spans="4:6" ht="13.8" thickBot="1">
      <c r="D114" s="36">
        <v>68</v>
      </c>
      <c r="E114" s="85">
        <f t="shared" si="3"/>
        <v>3143000</v>
      </c>
    </row>
    <row r="115" spans="4:6" ht="13.8" thickBot="1">
      <c r="D115" s="36">
        <v>69</v>
      </c>
      <c r="E115" s="85">
        <f t="shared" si="3"/>
        <v>3068000</v>
      </c>
    </row>
    <row r="116" spans="4:6" ht="13.8" thickBot="1">
      <c r="D116" s="36">
        <v>70</v>
      </c>
      <c r="E116" s="85">
        <f t="shared" si="3"/>
        <v>2993000</v>
      </c>
    </row>
    <row r="117" spans="4:6" ht="13.8" thickBot="1">
      <c r="D117" s="36">
        <v>71</v>
      </c>
      <c r="E117" s="86">
        <f>+$F$117</f>
        <v>2917000</v>
      </c>
      <c r="F117" s="46">
        <v>2917000</v>
      </c>
    </row>
    <row r="118" spans="4:6" ht="13.8" thickBot="1">
      <c r="D118" s="36">
        <v>72</v>
      </c>
      <c r="E118" s="86">
        <f t="shared" ref="E118:E126" si="4">+$F$117</f>
        <v>2917000</v>
      </c>
    </row>
    <row r="119" spans="4:6" ht="13.8" thickBot="1">
      <c r="D119" s="36">
        <v>73</v>
      </c>
      <c r="E119" s="86">
        <f t="shared" si="4"/>
        <v>2917000</v>
      </c>
    </row>
    <row r="120" spans="4:6" ht="13.8" thickBot="1">
      <c r="D120" s="36">
        <v>74</v>
      </c>
      <c r="E120" s="86">
        <f t="shared" si="4"/>
        <v>2917000</v>
      </c>
    </row>
    <row r="121" spans="4:6" ht="13.8" thickBot="1">
      <c r="D121" s="36">
        <v>75</v>
      </c>
      <c r="E121" s="86">
        <f t="shared" si="4"/>
        <v>2917000</v>
      </c>
    </row>
    <row r="122" spans="4:6" ht="13.8" thickBot="1">
      <c r="D122" s="36">
        <v>76</v>
      </c>
      <c r="E122" s="86">
        <f t="shared" si="4"/>
        <v>2917000</v>
      </c>
    </row>
    <row r="123" spans="4:6" ht="13.8" thickBot="1">
      <c r="D123" s="36">
        <v>77</v>
      </c>
      <c r="E123" s="86">
        <f t="shared" si="4"/>
        <v>2917000</v>
      </c>
    </row>
    <row r="124" spans="4:6" ht="13.8" thickBot="1">
      <c r="D124" s="36">
        <v>78</v>
      </c>
      <c r="E124" s="86">
        <f t="shared" si="4"/>
        <v>2917000</v>
      </c>
    </row>
    <row r="125" spans="4:6" ht="13.8" thickBot="1">
      <c r="D125" s="36">
        <v>79</v>
      </c>
      <c r="E125" s="86">
        <f t="shared" si="4"/>
        <v>2917000</v>
      </c>
    </row>
    <row r="126" spans="4:6" ht="13.8" thickBot="1">
      <c r="D126" s="36">
        <v>80</v>
      </c>
      <c r="E126" s="86">
        <f t="shared" si="4"/>
        <v>2917000</v>
      </c>
    </row>
    <row r="127" spans="4:6">
      <c r="D127" s="40"/>
      <c r="E127" s="45"/>
    </row>
    <row r="131" spans="3:4">
      <c r="C131" s="83" t="s">
        <v>388</v>
      </c>
      <c r="D131" t="s">
        <v>389</v>
      </c>
    </row>
    <row r="132" spans="3:4">
      <c r="C132" s="83" t="s">
        <v>390</v>
      </c>
      <c r="D132" s="83" t="s">
        <v>391</v>
      </c>
    </row>
    <row r="133" spans="3:4">
      <c r="C133" s="90" t="s">
        <v>399</v>
      </c>
      <c r="D133" t="s">
        <v>400</v>
      </c>
    </row>
  </sheetData>
  <phoneticPr fontId="45"/>
  <pageMargins left="0.70866141732283472" right="0.70866141732283472" top="0.74803149606299213" bottom="0.74803149606299213" header="0.31496062992125984" footer="0.31496062992125984"/>
  <pageSetup paperSize="9" scale="64" orientation="landscape" r:id="rId1"/>
  <headerFooter>
    <oddHeader>&amp;RR7,当初申請用</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B1:K133"/>
  <sheetViews>
    <sheetView workbookViewId="0">
      <selection activeCell="H6" sqref="H6"/>
    </sheetView>
  </sheetViews>
  <sheetFormatPr defaultColWidth="8.88671875" defaultRowHeight="13.2"/>
  <cols>
    <col min="1" max="3" width="8.88671875" style="202"/>
    <col min="4" max="4" width="11.6640625" style="202" bestFit="1" customWidth="1"/>
    <col min="5" max="5" width="9.44140625" style="202" bestFit="1" customWidth="1"/>
    <col min="6" max="6" width="9.44140625" style="43" bestFit="1" customWidth="1"/>
    <col min="7" max="7" width="9.44140625" style="43" customWidth="1"/>
    <col min="8" max="8" width="10.44140625" style="43" bestFit="1" customWidth="1"/>
    <col min="9" max="16384" width="8.88671875" style="202"/>
  </cols>
  <sheetData>
    <row r="1" spans="3:11" ht="13.8" thickBot="1"/>
    <row r="2" spans="3:11" ht="13.8" thickBot="1">
      <c r="C2" s="202" t="s">
        <v>165</v>
      </c>
      <c r="D2" s="42">
        <v>45748</v>
      </c>
      <c r="F2" s="43" t="s">
        <v>382</v>
      </c>
      <c r="H2" s="84">
        <f>EDATE(D2,12)-1</f>
        <v>46112</v>
      </c>
      <c r="K2" s="39" t="s">
        <v>383</v>
      </c>
    </row>
    <row r="3" spans="3:11" ht="13.8" thickBot="1"/>
    <row r="4" spans="3:11" ht="13.8" thickBot="1">
      <c r="C4" s="202" t="s">
        <v>181</v>
      </c>
      <c r="H4" s="44">
        <v>26000</v>
      </c>
      <c r="K4" s="87" t="s">
        <v>384</v>
      </c>
    </row>
    <row r="5" spans="3:11" ht="13.8" thickBot="1"/>
    <row r="6" spans="3:11" ht="13.8" thickBot="1">
      <c r="C6" s="202" t="s">
        <v>169</v>
      </c>
      <c r="F6" s="202"/>
      <c r="G6" s="247"/>
      <c r="H6" s="44">
        <v>671000</v>
      </c>
    </row>
    <row r="7" spans="3:11" ht="13.8" thickBot="1">
      <c r="F7" s="202"/>
      <c r="G7" s="247"/>
    </row>
    <row r="8" spans="3:11" ht="13.8" thickBot="1">
      <c r="C8" s="202" t="s">
        <v>170</v>
      </c>
      <c r="F8" s="202"/>
      <c r="G8" s="247"/>
      <c r="H8" s="44">
        <v>302000</v>
      </c>
    </row>
    <row r="9" spans="3:11" ht="13.8" thickBot="1">
      <c r="F9" s="202"/>
      <c r="G9" s="247"/>
    </row>
    <row r="10" spans="3:11" ht="13.8" thickBot="1">
      <c r="C10" s="202" t="s">
        <v>178</v>
      </c>
      <c r="F10" s="202"/>
      <c r="G10" s="247"/>
      <c r="H10" s="44">
        <v>1678000</v>
      </c>
    </row>
    <row r="11" spans="3:11" ht="13.8" thickBot="1">
      <c r="D11" s="202" t="s">
        <v>179</v>
      </c>
      <c r="F11" s="202"/>
      <c r="G11" s="247"/>
    </row>
    <row r="12" spans="3:11" ht="13.8" thickBot="1">
      <c r="C12" s="202" t="s">
        <v>171</v>
      </c>
      <c r="F12" s="202"/>
      <c r="G12" s="247"/>
      <c r="H12" s="44">
        <v>2059000</v>
      </c>
    </row>
    <row r="13" spans="3:11" ht="13.8" thickBot="1">
      <c r="F13" s="47"/>
      <c r="G13" s="47"/>
    </row>
    <row r="14" spans="3:11" ht="13.8" thickBot="1">
      <c r="C14" s="202" t="s">
        <v>172</v>
      </c>
      <c r="H14" s="44">
        <v>2059000</v>
      </c>
    </row>
    <row r="15" spans="3:11" ht="13.8" thickBot="1">
      <c r="D15" s="202" t="s">
        <v>177</v>
      </c>
    </row>
    <row r="16" spans="3:11" ht="13.8" thickBot="1">
      <c r="C16" s="202" t="s">
        <v>173</v>
      </c>
      <c r="H16" s="44">
        <v>4118000</v>
      </c>
    </row>
    <row r="17" spans="3:8" ht="13.8" thickBot="1">
      <c r="D17" s="202" t="s">
        <v>176</v>
      </c>
    </row>
    <row r="18" spans="3:8" ht="13.8" thickBot="1">
      <c r="C18" s="202" t="s">
        <v>174</v>
      </c>
      <c r="H18" s="44"/>
    </row>
    <row r="19" spans="3:8" ht="13.8" thickBot="1">
      <c r="D19" s="202" t="s">
        <v>175</v>
      </c>
    </row>
    <row r="20" spans="3:8" ht="13.8" thickBot="1">
      <c r="C20" s="202" t="s">
        <v>180</v>
      </c>
      <c r="H20" s="44">
        <v>11000</v>
      </c>
    </row>
    <row r="22" spans="3:8">
      <c r="D22" s="202" t="s">
        <v>192</v>
      </c>
    </row>
    <row r="23" spans="3:8">
      <c r="D23" s="202" t="s">
        <v>129</v>
      </c>
    </row>
    <row r="24" spans="3:8">
      <c r="D24" s="108" t="s">
        <v>182</v>
      </c>
    </row>
    <row r="25" spans="3:8">
      <c r="D25" s="108" t="s">
        <v>183</v>
      </c>
    </row>
    <row r="26" spans="3:8">
      <c r="D26" s="202" t="s">
        <v>130</v>
      </c>
    </row>
    <row r="27" spans="3:8">
      <c r="D27" s="202" t="s">
        <v>133</v>
      </c>
    </row>
    <row r="28" spans="3:8">
      <c r="D28" s="202" t="s">
        <v>131</v>
      </c>
    </row>
    <row r="29" spans="3:8">
      <c r="D29" s="202" t="s">
        <v>132</v>
      </c>
    </row>
    <row r="30" spans="3:8">
      <c r="D30" s="202" t="s">
        <v>395</v>
      </c>
    </row>
    <row r="32" spans="3:8" ht="13.8" thickBot="1"/>
    <row r="33" spans="2:5" ht="13.8" thickBot="1">
      <c r="B33" s="202" t="s">
        <v>430</v>
      </c>
      <c r="D33" s="202" t="s">
        <v>208</v>
      </c>
      <c r="E33" s="39" t="s">
        <v>419</v>
      </c>
    </row>
    <row r="34" spans="2:5" ht="13.8" thickBot="1">
      <c r="B34" s="202" t="s">
        <v>430</v>
      </c>
      <c r="D34" s="202" t="s">
        <v>418</v>
      </c>
      <c r="E34" s="99"/>
    </row>
    <row r="42" spans="2:5" ht="13.8" thickBot="1"/>
    <row r="43" spans="2:5" ht="13.8" thickBot="1">
      <c r="B43" s="202" t="s">
        <v>430</v>
      </c>
      <c r="C43" s="202" t="s">
        <v>203</v>
      </c>
      <c r="E43" s="39">
        <v>5</v>
      </c>
    </row>
    <row r="44" spans="2:5" ht="13.8" thickBot="1"/>
    <row r="45" spans="2:5" ht="13.8" thickBot="1">
      <c r="C45" s="202" t="s">
        <v>206</v>
      </c>
      <c r="E45" s="39" t="s">
        <v>204</v>
      </c>
    </row>
    <row r="46" spans="2:5" ht="13.8" thickBot="1"/>
    <row r="47" spans="2:5" ht="13.8" thickBot="1">
      <c r="C47" s="202" t="s">
        <v>392</v>
      </c>
      <c r="E47" s="39" t="s">
        <v>393</v>
      </c>
    </row>
    <row r="48" spans="2:5" ht="13.8" thickBot="1">
      <c r="E48" s="39" t="s">
        <v>394</v>
      </c>
    </row>
    <row r="49" spans="3:5" ht="13.8" thickBot="1">
      <c r="E49" s="39"/>
    </row>
    <row r="50" spans="3:5" ht="13.8" thickBot="1"/>
    <row r="51" spans="3:5" ht="13.8" thickBot="1">
      <c r="C51" s="202" t="s">
        <v>435</v>
      </c>
      <c r="E51" s="39">
        <v>6</v>
      </c>
    </row>
    <row r="52" spans="3:5" ht="13.8" thickBot="1">
      <c r="C52" s="202" t="s">
        <v>436</v>
      </c>
      <c r="E52" s="91">
        <v>0.75</v>
      </c>
    </row>
    <row r="53" spans="3:5" ht="13.8" thickBot="1">
      <c r="C53" s="202" t="s">
        <v>437</v>
      </c>
      <c r="E53" s="39">
        <v>8</v>
      </c>
    </row>
    <row r="55" spans="3:5" ht="13.8" thickBot="1">
      <c r="C55" s="202" t="s">
        <v>166</v>
      </c>
      <c r="D55" s="13" t="s">
        <v>167</v>
      </c>
      <c r="E55" s="59" t="s">
        <v>168</v>
      </c>
    </row>
    <row r="56" spans="3:5" ht="13.8" thickBot="1">
      <c r="D56" s="36">
        <v>10</v>
      </c>
      <c r="E56" s="85">
        <f t="shared" ref="E56:E65" si="0">+$F$65-(19-D56)*$H$65</f>
        <v>4052000</v>
      </c>
    </row>
    <row r="57" spans="3:5" ht="13.8" thickBot="1">
      <c r="D57" s="36">
        <v>11</v>
      </c>
      <c r="E57" s="85">
        <f t="shared" si="0"/>
        <v>4081000</v>
      </c>
    </row>
    <row r="58" spans="3:5" ht="13.8" thickBot="1">
      <c r="D58" s="36">
        <v>12</v>
      </c>
      <c r="E58" s="85">
        <f t="shared" si="0"/>
        <v>4110000</v>
      </c>
    </row>
    <row r="59" spans="3:5" ht="13.8" thickBot="1">
      <c r="D59" s="36">
        <v>13</v>
      </c>
      <c r="E59" s="85">
        <f t="shared" si="0"/>
        <v>4139000</v>
      </c>
    </row>
    <row r="60" spans="3:5" ht="13.8" thickBot="1">
      <c r="D60" s="36">
        <v>14</v>
      </c>
      <c r="E60" s="85">
        <f t="shared" si="0"/>
        <v>4168000</v>
      </c>
    </row>
    <row r="61" spans="3:5" ht="13.8" thickBot="1">
      <c r="D61" s="36">
        <v>15</v>
      </c>
      <c r="E61" s="85">
        <f t="shared" si="0"/>
        <v>4197000</v>
      </c>
    </row>
    <row r="62" spans="3:5" ht="13.8" thickBot="1">
      <c r="D62" s="36">
        <v>16</v>
      </c>
      <c r="E62" s="85">
        <f t="shared" si="0"/>
        <v>4226000</v>
      </c>
    </row>
    <row r="63" spans="3:5" ht="13.8" thickBot="1">
      <c r="D63" s="36">
        <v>17</v>
      </c>
      <c r="E63" s="85">
        <f t="shared" si="0"/>
        <v>4255000</v>
      </c>
    </row>
    <row r="64" spans="3:5" ht="13.8" thickBot="1">
      <c r="D64" s="36">
        <v>18</v>
      </c>
      <c r="E64" s="85">
        <f t="shared" si="0"/>
        <v>4284000</v>
      </c>
    </row>
    <row r="65" spans="4:8" ht="13.8" thickBot="1">
      <c r="D65" s="36">
        <v>19</v>
      </c>
      <c r="E65" s="85">
        <f t="shared" si="0"/>
        <v>4313000</v>
      </c>
      <c r="F65" s="46">
        <v>4313000</v>
      </c>
      <c r="G65" s="46"/>
      <c r="H65" s="44">
        <v>29000</v>
      </c>
    </row>
    <row r="66" spans="4:8" ht="13.8" thickBot="1">
      <c r="D66" s="36">
        <v>20</v>
      </c>
      <c r="E66" s="85">
        <f t="shared" ref="E66:E81" si="1">+$F$82-(36-D66)*$H$82</f>
        <v>6136000</v>
      </c>
    </row>
    <row r="67" spans="4:8" ht="13.8" thickBot="1">
      <c r="D67" s="36">
        <v>21</v>
      </c>
      <c r="E67" s="85">
        <f t="shared" si="1"/>
        <v>6162000</v>
      </c>
    </row>
    <row r="68" spans="4:8" ht="13.8" thickBot="1">
      <c r="D68" s="36">
        <v>22</v>
      </c>
      <c r="E68" s="85">
        <f t="shared" si="1"/>
        <v>6188000</v>
      </c>
    </row>
    <row r="69" spans="4:8" ht="13.8" thickBot="1">
      <c r="D69" s="36">
        <v>23</v>
      </c>
      <c r="E69" s="85">
        <f t="shared" si="1"/>
        <v>6214000</v>
      </c>
    </row>
    <row r="70" spans="4:8" ht="13.8" thickBot="1">
      <c r="D70" s="36">
        <v>24</v>
      </c>
      <c r="E70" s="85">
        <f t="shared" si="1"/>
        <v>6240000</v>
      </c>
    </row>
    <row r="71" spans="4:8" ht="13.8" thickBot="1">
      <c r="D71" s="36">
        <v>25</v>
      </c>
      <c r="E71" s="85">
        <f t="shared" si="1"/>
        <v>6266000</v>
      </c>
    </row>
    <row r="72" spans="4:8" ht="13.8" thickBot="1">
      <c r="D72" s="36">
        <v>26</v>
      </c>
      <c r="E72" s="85">
        <f t="shared" si="1"/>
        <v>6292000</v>
      </c>
    </row>
    <row r="73" spans="4:8" ht="13.8" thickBot="1">
      <c r="D73" s="36">
        <v>27</v>
      </c>
      <c r="E73" s="85">
        <f t="shared" si="1"/>
        <v>6318000</v>
      </c>
    </row>
    <row r="74" spans="4:8" ht="13.8" thickBot="1">
      <c r="D74" s="36">
        <v>28</v>
      </c>
      <c r="E74" s="85">
        <f t="shared" si="1"/>
        <v>6344000</v>
      </c>
    </row>
    <row r="75" spans="4:8" ht="13.8" thickBot="1">
      <c r="D75" s="36">
        <v>29</v>
      </c>
      <c r="E75" s="85">
        <f t="shared" si="1"/>
        <v>6370000</v>
      </c>
    </row>
    <row r="76" spans="4:8" ht="13.8" thickBot="1">
      <c r="D76" s="36">
        <v>30</v>
      </c>
      <c r="E76" s="85">
        <f t="shared" si="1"/>
        <v>6396000</v>
      </c>
    </row>
    <row r="77" spans="4:8" ht="13.8" thickBot="1">
      <c r="D77" s="36">
        <v>31</v>
      </c>
      <c r="E77" s="85">
        <f t="shared" si="1"/>
        <v>6422000</v>
      </c>
    </row>
    <row r="78" spans="4:8" ht="13.8" thickBot="1">
      <c r="D78" s="36">
        <v>32</v>
      </c>
      <c r="E78" s="85">
        <f t="shared" si="1"/>
        <v>6448000</v>
      </c>
    </row>
    <row r="79" spans="4:8" ht="13.8" thickBot="1">
      <c r="D79" s="36">
        <v>33</v>
      </c>
      <c r="E79" s="85">
        <f t="shared" si="1"/>
        <v>6474000</v>
      </c>
    </row>
    <row r="80" spans="4:8" ht="13.8" thickBot="1">
      <c r="D80" s="36">
        <v>34</v>
      </c>
      <c r="E80" s="85">
        <f t="shared" si="1"/>
        <v>6500000</v>
      </c>
    </row>
    <row r="81" spans="4:8" ht="13.8" thickBot="1">
      <c r="D81" s="36">
        <v>35</v>
      </c>
      <c r="E81" s="85">
        <f t="shared" si="1"/>
        <v>6526000</v>
      </c>
    </row>
    <row r="82" spans="4:8" ht="13.8" thickBot="1">
      <c r="D82" s="36">
        <v>36</v>
      </c>
      <c r="E82" s="85">
        <f>+$F$82</f>
        <v>6552000</v>
      </c>
      <c r="F82" s="46">
        <v>6552000</v>
      </c>
      <c r="G82" s="46"/>
      <c r="H82" s="44">
        <v>26000</v>
      </c>
    </row>
    <row r="83" spans="4:8" ht="13.8" thickBot="1">
      <c r="D83" s="36">
        <v>37</v>
      </c>
      <c r="E83" s="85">
        <f t="shared" ref="E83:E91" si="2">+$F$82</f>
        <v>6552000</v>
      </c>
    </row>
    <row r="84" spans="4:8" ht="13.8" thickBot="1">
      <c r="D84" s="36">
        <v>38</v>
      </c>
      <c r="E84" s="85">
        <f t="shared" si="2"/>
        <v>6552000</v>
      </c>
    </row>
    <row r="85" spans="4:8" ht="13.8" thickBot="1">
      <c r="D85" s="36">
        <v>39</v>
      </c>
      <c r="E85" s="85">
        <f t="shared" si="2"/>
        <v>6552000</v>
      </c>
    </row>
    <row r="86" spans="4:8" ht="13.8" thickBot="1">
      <c r="D86" s="36">
        <v>40</v>
      </c>
      <c r="E86" s="85">
        <f t="shared" si="2"/>
        <v>6552000</v>
      </c>
    </row>
    <row r="87" spans="4:8" ht="13.8" thickBot="1">
      <c r="D87" s="36">
        <v>41</v>
      </c>
      <c r="E87" s="85">
        <f t="shared" si="2"/>
        <v>6552000</v>
      </c>
    </row>
    <row r="88" spans="4:8" ht="13.8" thickBot="1">
      <c r="D88" s="36">
        <v>42</v>
      </c>
      <c r="E88" s="85">
        <f t="shared" si="2"/>
        <v>6552000</v>
      </c>
    </row>
    <row r="89" spans="4:8" ht="13.8" thickBot="1">
      <c r="D89" s="36">
        <v>43</v>
      </c>
      <c r="E89" s="85">
        <f t="shared" si="2"/>
        <v>6552000</v>
      </c>
    </row>
    <row r="90" spans="4:8" ht="13.8" thickBot="1">
      <c r="D90" s="36">
        <v>44</v>
      </c>
      <c r="E90" s="85">
        <f t="shared" si="2"/>
        <v>6552000</v>
      </c>
    </row>
    <row r="91" spans="4:8" ht="13.8" thickBot="1">
      <c r="D91" s="36">
        <v>45</v>
      </c>
      <c r="E91" s="85">
        <f t="shared" si="2"/>
        <v>6552000</v>
      </c>
    </row>
    <row r="92" spans="4:8" ht="13.8" thickBot="1">
      <c r="D92" s="36">
        <v>46</v>
      </c>
      <c r="E92" s="85">
        <f t="shared" ref="E92:E116" si="3">+$F$92-(D92-45)*$H$92</f>
        <v>6477000</v>
      </c>
      <c r="F92" s="46">
        <v>6552000</v>
      </c>
      <c r="G92" s="46"/>
      <c r="H92" s="44">
        <v>75000</v>
      </c>
    </row>
    <row r="93" spans="4:8" ht="13.8" thickBot="1">
      <c r="D93" s="36">
        <v>47</v>
      </c>
      <c r="E93" s="85">
        <f t="shared" si="3"/>
        <v>6402000</v>
      </c>
    </row>
    <row r="94" spans="4:8" ht="13.8" thickBot="1">
      <c r="D94" s="36">
        <v>48</v>
      </c>
      <c r="E94" s="85">
        <f t="shared" si="3"/>
        <v>6327000</v>
      </c>
    </row>
    <row r="95" spans="4:8" ht="13.8" thickBot="1">
      <c r="D95" s="36">
        <v>49</v>
      </c>
      <c r="E95" s="85">
        <f t="shared" si="3"/>
        <v>6252000</v>
      </c>
    </row>
    <row r="96" spans="4:8" ht="13.8" thickBot="1">
      <c r="D96" s="36">
        <v>50</v>
      </c>
      <c r="E96" s="85">
        <f t="shared" si="3"/>
        <v>6177000</v>
      </c>
    </row>
    <row r="97" spans="4:5" ht="13.8" thickBot="1">
      <c r="D97" s="36">
        <v>51</v>
      </c>
      <c r="E97" s="85">
        <f t="shared" si="3"/>
        <v>6102000</v>
      </c>
    </row>
    <row r="98" spans="4:5" ht="13.8" thickBot="1">
      <c r="D98" s="36">
        <v>52</v>
      </c>
      <c r="E98" s="85">
        <f t="shared" si="3"/>
        <v>6027000</v>
      </c>
    </row>
    <row r="99" spans="4:5" ht="13.8" thickBot="1">
      <c r="D99" s="36">
        <v>53</v>
      </c>
      <c r="E99" s="85">
        <f t="shared" si="3"/>
        <v>5952000</v>
      </c>
    </row>
    <row r="100" spans="4:5" ht="13.8" thickBot="1">
      <c r="D100" s="36">
        <v>54</v>
      </c>
      <c r="E100" s="85">
        <f t="shared" si="3"/>
        <v>5877000</v>
      </c>
    </row>
    <row r="101" spans="4:5" ht="13.8" thickBot="1">
      <c r="D101" s="36">
        <v>55</v>
      </c>
      <c r="E101" s="85">
        <f t="shared" si="3"/>
        <v>5802000</v>
      </c>
    </row>
    <row r="102" spans="4:5" ht="13.8" thickBot="1">
      <c r="D102" s="36">
        <v>56</v>
      </c>
      <c r="E102" s="85">
        <f t="shared" si="3"/>
        <v>5727000</v>
      </c>
    </row>
    <row r="103" spans="4:5" ht="13.8" thickBot="1">
      <c r="D103" s="36">
        <v>57</v>
      </c>
      <c r="E103" s="85">
        <f t="shared" si="3"/>
        <v>5652000</v>
      </c>
    </row>
    <row r="104" spans="4:5" ht="13.8" thickBot="1">
      <c r="D104" s="36">
        <v>58</v>
      </c>
      <c r="E104" s="85">
        <f t="shared" si="3"/>
        <v>5577000</v>
      </c>
    </row>
    <row r="105" spans="4:5" ht="13.8" thickBot="1">
      <c r="D105" s="36">
        <v>59</v>
      </c>
      <c r="E105" s="85">
        <f t="shared" si="3"/>
        <v>5502000</v>
      </c>
    </row>
    <row r="106" spans="4:5" ht="13.8" thickBot="1">
      <c r="D106" s="36">
        <v>60</v>
      </c>
      <c r="E106" s="85">
        <f t="shared" si="3"/>
        <v>5427000</v>
      </c>
    </row>
    <row r="107" spans="4:5" ht="13.8" thickBot="1">
      <c r="D107" s="36">
        <v>61</v>
      </c>
      <c r="E107" s="85">
        <f t="shared" si="3"/>
        <v>5352000</v>
      </c>
    </row>
    <row r="108" spans="4:5" ht="13.8" thickBot="1">
      <c r="D108" s="36">
        <v>62</v>
      </c>
      <c r="E108" s="85">
        <f t="shared" si="3"/>
        <v>5277000</v>
      </c>
    </row>
    <row r="109" spans="4:5" ht="13.8" thickBot="1">
      <c r="D109" s="36">
        <v>63</v>
      </c>
      <c r="E109" s="85">
        <f t="shared" si="3"/>
        <v>5202000</v>
      </c>
    </row>
    <row r="110" spans="4:5" ht="13.8" thickBot="1">
      <c r="D110" s="36">
        <v>64</v>
      </c>
      <c r="E110" s="85">
        <f t="shared" si="3"/>
        <v>5127000</v>
      </c>
    </row>
    <row r="111" spans="4:5" ht="13.8" thickBot="1">
      <c r="D111" s="36">
        <v>65</v>
      </c>
      <c r="E111" s="85">
        <f t="shared" si="3"/>
        <v>5052000</v>
      </c>
    </row>
    <row r="112" spans="4:5" ht="13.8" thickBot="1">
      <c r="D112" s="36">
        <v>66</v>
      </c>
      <c r="E112" s="85">
        <f t="shared" si="3"/>
        <v>4977000</v>
      </c>
    </row>
    <row r="113" spans="4:7" ht="13.8" thickBot="1">
      <c r="D113" s="36">
        <v>67</v>
      </c>
      <c r="E113" s="85">
        <f t="shared" si="3"/>
        <v>4902000</v>
      </c>
    </row>
    <row r="114" spans="4:7" ht="13.8" thickBot="1">
      <c r="D114" s="36">
        <v>68</v>
      </c>
      <c r="E114" s="85">
        <f t="shared" si="3"/>
        <v>4827000</v>
      </c>
    </row>
    <row r="115" spans="4:7" ht="13.8" thickBot="1">
      <c r="D115" s="36">
        <v>69</v>
      </c>
      <c r="E115" s="85">
        <f t="shared" si="3"/>
        <v>4752000</v>
      </c>
    </row>
    <row r="116" spans="4:7" ht="13.8" thickBot="1">
      <c r="D116" s="36">
        <v>70</v>
      </c>
      <c r="E116" s="85">
        <f t="shared" si="3"/>
        <v>4677000</v>
      </c>
    </row>
    <row r="117" spans="4:7" ht="13.8" thickBot="1">
      <c r="D117" s="36">
        <v>71</v>
      </c>
      <c r="E117" s="86">
        <f>+$F$117</f>
        <v>4601000</v>
      </c>
      <c r="F117" s="46">
        <v>4601000</v>
      </c>
      <c r="G117" s="255"/>
    </row>
    <row r="118" spans="4:7" ht="13.8" thickBot="1">
      <c r="D118" s="36">
        <v>72</v>
      </c>
      <c r="E118" s="86">
        <f t="shared" ref="E118:E126" si="4">+$F$117</f>
        <v>4601000</v>
      </c>
    </row>
    <row r="119" spans="4:7" ht="13.8" thickBot="1">
      <c r="D119" s="36">
        <v>73</v>
      </c>
      <c r="E119" s="86">
        <f t="shared" si="4"/>
        <v>4601000</v>
      </c>
    </row>
    <row r="120" spans="4:7" ht="13.8" thickBot="1">
      <c r="D120" s="36">
        <v>74</v>
      </c>
      <c r="E120" s="86">
        <f t="shared" si="4"/>
        <v>4601000</v>
      </c>
    </row>
    <row r="121" spans="4:7" ht="13.8" thickBot="1">
      <c r="D121" s="36">
        <v>75</v>
      </c>
      <c r="E121" s="86">
        <f t="shared" si="4"/>
        <v>4601000</v>
      </c>
    </row>
    <row r="122" spans="4:7" ht="13.8" thickBot="1">
      <c r="D122" s="36">
        <v>76</v>
      </c>
      <c r="E122" s="86">
        <f t="shared" si="4"/>
        <v>4601000</v>
      </c>
    </row>
    <row r="123" spans="4:7" ht="13.8" thickBot="1">
      <c r="D123" s="36">
        <v>77</v>
      </c>
      <c r="E123" s="86">
        <f t="shared" si="4"/>
        <v>4601000</v>
      </c>
    </row>
    <row r="124" spans="4:7" ht="13.8" thickBot="1">
      <c r="D124" s="36">
        <v>78</v>
      </c>
      <c r="E124" s="86">
        <f t="shared" si="4"/>
        <v>4601000</v>
      </c>
    </row>
    <row r="125" spans="4:7" ht="13.8" thickBot="1">
      <c r="D125" s="36">
        <v>79</v>
      </c>
      <c r="E125" s="86">
        <f t="shared" si="4"/>
        <v>4601000</v>
      </c>
    </row>
    <row r="126" spans="4:7" ht="13.8" thickBot="1">
      <c r="D126" s="36">
        <v>80</v>
      </c>
      <c r="E126" s="86">
        <f t="shared" si="4"/>
        <v>4601000</v>
      </c>
    </row>
    <row r="127" spans="4:7">
      <c r="E127" s="45"/>
    </row>
    <row r="131" spans="3:4">
      <c r="C131" s="202" t="s">
        <v>196</v>
      </c>
      <c r="D131" s="202" t="s">
        <v>389</v>
      </c>
    </row>
    <row r="132" spans="3:4">
      <c r="C132" s="202" t="s">
        <v>197</v>
      </c>
      <c r="D132" s="202" t="s">
        <v>391</v>
      </c>
    </row>
    <row r="133" spans="3:4">
      <c r="C133" s="202" t="s">
        <v>399</v>
      </c>
      <c r="D133" s="202" t="s">
        <v>400</v>
      </c>
    </row>
  </sheetData>
  <phoneticPr fontId="45"/>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B1:J133"/>
  <sheetViews>
    <sheetView topLeftCell="A40" workbookViewId="0">
      <selection activeCell="J69" sqref="J69"/>
    </sheetView>
  </sheetViews>
  <sheetFormatPr defaultRowHeight="13.2"/>
  <cols>
    <col min="1" max="3" width="8.88671875" style="202"/>
    <col min="4" max="4" width="11.6640625" style="202" bestFit="1" customWidth="1"/>
    <col min="5" max="5" width="9.44140625" style="202" bestFit="1" customWidth="1"/>
    <col min="6" max="6" width="9.44140625" style="43" bestFit="1" customWidth="1"/>
    <col min="7" max="7" width="10.44140625" style="43" bestFit="1" customWidth="1"/>
    <col min="8" max="16384" width="8.88671875" style="202"/>
  </cols>
  <sheetData>
    <row r="1" spans="3:10" ht="13.8" thickBot="1"/>
    <row r="2" spans="3:10" ht="13.8" thickBot="1">
      <c r="C2" s="202" t="s">
        <v>165</v>
      </c>
      <c r="D2" s="42">
        <v>45748</v>
      </c>
      <c r="F2" s="43" t="s">
        <v>382</v>
      </c>
      <c r="G2" s="84">
        <f>EDATE(D2,12)-1</f>
        <v>46112</v>
      </c>
      <c r="J2" s="39" t="s">
        <v>383</v>
      </c>
    </row>
    <row r="3" spans="3:10" ht="13.8" thickBot="1"/>
    <row r="4" spans="3:10" ht="13.8" thickBot="1">
      <c r="C4" s="202" t="s">
        <v>181</v>
      </c>
      <c r="G4" s="44">
        <v>20000</v>
      </c>
      <c r="J4" s="87" t="s">
        <v>384</v>
      </c>
    </row>
    <row r="5" spans="3:10" ht="13.8" thickBot="1"/>
    <row r="6" spans="3:10" ht="13.8" thickBot="1">
      <c r="C6" s="202" t="s">
        <v>169</v>
      </c>
      <c r="F6" s="202"/>
      <c r="G6" s="44">
        <v>421000</v>
      </c>
    </row>
    <row r="7" spans="3:10" ht="13.8" thickBot="1">
      <c r="F7" s="202"/>
    </row>
    <row r="8" spans="3:10" ht="13.8" thickBot="1">
      <c r="C8" s="202" t="s">
        <v>170</v>
      </c>
      <c r="F8" s="202"/>
      <c r="G8" s="44">
        <v>190000</v>
      </c>
    </row>
    <row r="9" spans="3:10" ht="13.8" thickBot="1">
      <c r="F9" s="202"/>
    </row>
    <row r="10" spans="3:10" ht="13.8" thickBot="1">
      <c r="C10" s="202" t="s">
        <v>178</v>
      </c>
      <c r="F10" s="202"/>
      <c r="G10" s="44">
        <v>1678000</v>
      </c>
    </row>
    <row r="11" spans="3:10" ht="13.8" thickBot="1">
      <c r="D11" s="202" t="s">
        <v>179</v>
      </c>
      <c r="F11" s="202"/>
    </row>
    <row r="12" spans="3:10" ht="13.8" thickBot="1">
      <c r="C12" s="202" t="s">
        <v>171</v>
      </c>
      <c r="F12" s="202"/>
      <c r="G12" s="44">
        <v>2059000</v>
      </c>
    </row>
    <row r="13" spans="3:10" ht="13.8" thickBot="1">
      <c r="F13" s="47"/>
    </row>
    <row r="14" spans="3:10" ht="13.8" thickBot="1">
      <c r="C14" s="202" t="s">
        <v>172</v>
      </c>
      <c r="G14" s="44">
        <v>2059000</v>
      </c>
    </row>
    <row r="15" spans="3:10" ht="13.8" thickBot="1">
      <c r="D15" s="202" t="s">
        <v>177</v>
      </c>
    </row>
    <row r="16" spans="3:10" ht="13.8" thickBot="1">
      <c r="C16" s="202" t="s">
        <v>173</v>
      </c>
      <c r="G16" s="44">
        <v>4118000</v>
      </c>
    </row>
    <row r="17" spans="3:7" ht="13.8" thickBot="1">
      <c r="D17" s="202" t="s">
        <v>176</v>
      </c>
    </row>
    <row r="18" spans="3:7" ht="13.8" thickBot="1">
      <c r="C18" s="202" t="s">
        <v>174</v>
      </c>
      <c r="G18" s="44">
        <v>0</v>
      </c>
    </row>
    <row r="19" spans="3:7" ht="13.8" thickBot="1">
      <c r="D19" s="202" t="s">
        <v>175</v>
      </c>
    </row>
    <row r="20" spans="3:7" ht="13.8" thickBot="1">
      <c r="C20" s="202" t="s">
        <v>180</v>
      </c>
      <c r="G20" s="44">
        <v>11000</v>
      </c>
    </row>
    <row r="22" spans="3:7">
      <c r="D22" s="202" t="s">
        <v>192</v>
      </c>
    </row>
    <row r="23" spans="3:7">
      <c r="D23" s="202" t="s">
        <v>129</v>
      </c>
    </row>
    <row r="24" spans="3:7">
      <c r="D24" s="108" t="s">
        <v>182</v>
      </c>
    </row>
    <row r="25" spans="3:7">
      <c r="D25" s="108" t="s">
        <v>183</v>
      </c>
    </row>
    <row r="26" spans="3:7">
      <c r="D26" s="202" t="s">
        <v>130</v>
      </c>
    </row>
    <row r="27" spans="3:7">
      <c r="D27" s="202" t="s">
        <v>133</v>
      </c>
    </row>
    <row r="28" spans="3:7">
      <c r="D28" s="202" t="s">
        <v>131</v>
      </c>
    </row>
    <row r="29" spans="3:7">
      <c r="D29" s="202" t="s">
        <v>132</v>
      </c>
    </row>
    <row r="30" spans="3:7">
      <c r="D30" s="202" t="s">
        <v>395</v>
      </c>
    </row>
    <row r="32" spans="3:7" ht="13.8" thickBot="1"/>
    <row r="33" spans="2:5" ht="13.8" thickBot="1">
      <c r="B33" s="202" t="s">
        <v>430</v>
      </c>
      <c r="D33" s="202" t="s">
        <v>208</v>
      </c>
      <c r="E33" s="39" t="s">
        <v>419</v>
      </c>
    </row>
    <row r="34" spans="2:5" ht="13.8" thickBot="1">
      <c r="B34" s="202" t="s">
        <v>430</v>
      </c>
      <c r="D34" s="202" t="s">
        <v>418</v>
      </c>
      <c r="E34" s="99"/>
    </row>
    <row r="42" spans="2:5" ht="13.8" thickBot="1"/>
    <row r="43" spans="2:5" ht="13.8" thickBot="1">
      <c r="B43" s="202" t="s">
        <v>430</v>
      </c>
      <c r="C43" s="202" t="s">
        <v>203</v>
      </c>
      <c r="E43" s="39">
        <v>5</v>
      </c>
    </row>
    <row r="44" spans="2:5" ht="13.8" thickBot="1"/>
    <row r="45" spans="2:5" ht="13.8" thickBot="1">
      <c r="C45" s="202" t="s">
        <v>206</v>
      </c>
      <c r="E45" s="39" t="s">
        <v>204</v>
      </c>
    </row>
    <row r="46" spans="2:5" ht="13.8" thickBot="1"/>
    <row r="47" spans="2:5" ht="13.8" thickBot="1">
      <c r="C47" s="202" t="s">
        <v>392</v>
      </c>
      <c r="E47" s="39" t="s">
        <v>393</v>
      </c>
    </row>
    <row r="48" spans="2:5" ht="13.8" thickBot="1">
      <c r="E48" s="39" t="s">
        <v>394</v>
      </c>
    </row>
    <row r="49" spans="3:5" ht="13.8" thickBot="1">
      <c r="E49" s="39"/>
    </row>
    <row r="50" spans="3:5" ht="13.8" thickBot="1"/>
    <row r="51" spans="3:5" ht="13.8" thickBot="1">
      <c r="C51" s="202" t="s">
        <v>435</v>
      </c>
      <c r="E51" s="39">
        <v>6</v>
      </c>
    </row>
    <row r="52" spans="3:5" ht="13.8" thickBot="1">
      <c r="C52" s="202" t="s">
        <v>436</v>
      </c>
      <c r="E52" s="91">
        <v>0.75</v>
      </c>
    </row>
    <row r="53" spans="3:5" ht="13.8" thickBot="1">
      <c r="C53" s="202" t="s">
        <v>437</v>
      </c>
      <c r="E53" s="39">
        <v>8</v>
      </c>
    </row>
    <row r="55" spans="3:5" ht="13.8" thickBot="1">
      <c r="C55" s="202" t="s">
        <v>166</v>
      </c>
      <c r="D55" s="13" t="s">
        <v>167</v>
      </c>
      <c r="E55" s="59" t="s">
        <v>168</v>
      </c>
    </row>
    <row r="56" spans="3:5" ht="13.8" thickBot="1">
      <c r="D56" s="36">
        <v>10</v>
      </c>
      <c r="E56" s="85">
        <f t="shared" ref="E56:E65" si="0">+$F$65-(19-D56)*$G$65</f>
        <v>2368000</v>
      </c>
    </row>
    <row r="57" spans="3:5" ht="13.8" thickBot="1">
      <c r="D57" s="36">
        <v>11</v>
      </c>
      <c r="E57" s="85">
        <f t="shared" si="0"/>
        <v>2397000</v>
      </c>
    </row>
    <row r="58" spans="3:5" ht="13.8" thickBot="1">
      <c r="D58" s="36">
        <v>12</v>
      </c>
      <c r="E58" s="85">
        <f t="shared" si="0"/>
        <v>2426000</v>
      </c>
    </row>
    <row r="59" spans="3:5" ht="13.8" thickBot="1">
      <c r="D59" s="36">
        <v>13</v>
      </c>
      <c r="E59" s="85">
        <f t="shared" si="0"/>
        <v>2455000</v>
      </c>
    </row>
    <row r="60" spans="3:5" ht="13.8" thickBot="1">
      <c r="D60" s="36">
        <v>14</v>
      </c>
      <c r="E60" s="85">
        <f t="shared" si="0"/>
        <v>2484000</v>
      </c>
    </row>
    <row r="61" spans="3:5" ht="13.8" thickBot="1">
      <c r="D61" s="36">
        <v>15</v>
      </c>
      <c r="E61" s="85">
        <f t="shared" si="0"/>
        <v>2513000</v>
      </c>
    </row>
    <row r="62" spans="3:5" ht="13.8" thickBot="1">
      <c r="D62" s="36">
        <v>16</v>
      </c>
      <c r="E62" s="85">
        <f t="shared" si="0"/>
        <v>2542000</v>
      </c>
    </row>
    <row r="63" spans="3:5" ht="13.8" thickBot="1">
      <c r="D63" s="36">
        <v>17</v>
      </c>
      <c r="E63" s="85">
        <f t="shared" si="0"/>
        <v>2571000</v>
      </c>
    </row>
    <row r="64" spans="3:5" ht="13.8" thickBot="1">
      <c r="D64" s="36">
        <v>18</v>
      </c>
      <c r="E64" s="85">
        <f t="shared" si="0"/>
        <v>2600000</v>
      </c>
    </row>
    <row r="65" spans="4:7" ht="13.8" thickBot="1">
      <c r="D65" s="36">
        <v>19</v>
      </c>
      <c r="E65" s="85">
        <f t="shared" si="0"/>
        <v>2629000</v>
      </c>
      <c r="F65" s="46">
        <v>2629000</v>
      </c>
      <c r="G65" s="44">
        <v>29000</v>
      </c>
    </row>
    <row r="66" spans="4:7" ht="13.8" thickBot="1">
      <c r="D66" s="36">
        <v>20</v>
      </c>
      <c r="E66" s="85">
        <f t="shared" ref="E66:E81" si="1">+$F$82-(36-D66)*$G$82</f>
        <v>4452000</v>
      </c>
    </row>
    <row r="67" spans="4:7" ht="13.8" thickBot="1">
      <c r="D67" s="36">
        <v>21</v>
      </c>
      <c r="E67" s="85">
        <f t="shared" si="1"/>
        <v>4478000</v>
      </c>
    </row>
    <row r="68" spans="4:7" ht="13.8" thickBot="1">
      <c r="D68" s="36">
        <v>22</v>
      </c>
      <c r="E68" s="85">
        <f t="shared" si="1"/>
        <v>4504000</v>
      </c>
    </row>
    <row r="69" spans="4:7" ht="13.8" thickBot="1">
      <c r="D69" s="36">
        <v>23</v>
      </c>
      <c r="E69" s="85">
        <f t="shared" si="1"/>
        <v>4530000</v>
      </c>
    </row>
    <row r="70" spans="4:7" ht="13.8" thickBot="1">
      <c r="D70" s="36">
        <v>24</v>
      </c>
      <c r="E70" s="85">
        <f t="shared" si="1"/>
        <v>4556000</v>
      </c>
    </row>
    <row r="71" spans="4:7" ht="13.8" thickBot="1">
      <c r="D71" s="36">
        <v>25</v>
      </c>
      <c r="E71" s="85">
        <f t="shared" si="1"/>
        <v>4582000</v>
      </c>
    </row>
    <row r="72" spans="4:7" ht="13.8" thickBot="1">
      <c r="D72" s="36">
        <v>26</v>
      </c>
      <c r="E72" s="85">
        <f t="shared" si="1"/>
        <v>4608000</v>
      </c>
    </row>
    <row r="73" spans="4:7" ht="13.8" thickBot="1">
      <c r="D73" s="36">
        <v>27</v>
      </c>
      <c r="E73" s="85">
        <f t="shared" si="1"/>
        <v>4634000</v>
      </c>
    </row>
    <row r="74" spans="4:7" ht="13.8" thickBot="1">
      <c r="D74" s="36">
        <v>28</v>
      </c>
      <c r="E74" s="85">
        <f t="shared" si="1"/>
        <v>4660000</v>
      </c>
    </row>
    <row r="75" spans="4:7" ht="13.8" thickBot="1">
      <c r="D75" s="36">
        <v>29</v>
      </c>
      <c r="E75" s="85">
        <f t="shared" si="1"/>
        <v>4686000</v>
      </c>
    </row>
    <row r="76" spans="4:7" ht="13.8" thickBot="1">
      <c r="D76" s="36">
        <v>30</v>
      </c>
      <c r="E76" s="85">
        <f t="shared" si="1"/>
        <v>4712000</v>
      </c>
    </row>
    <row r="77" spans="4:7" ht="13.8" thickBot="1">
      <c r="D77" s="36">
        <v>31</v>
      </c>
      <c r="E77" s="85">
        <f t="shared" si="1"/>
        <v>4738000</v>
      </c>
    </row>
    <row r="78" spans="4:7" ht="13.8" thickBot="1">
      <c r="D78" s="36">
        <v>32</v>
      </c>
      <c r="E78" s="85">
        <f t="shared" si="1"/>
        <v>4764000</v>
      </c>
    </row>
    <row r="79" spans="4:7" ht="13.8" thickBot="1">
      <c r="D79" s="36">
        <v>33</v>
      </c>
      <c r="E79" s="85">
        <f t="shared" si="1"/>
        <v>4790000</v>
      </c>
    </row>
    <row r="80" spans="4:7" ht="13.8" thickBot="1">
      <c r="D80" s="36">
        <v>34</v>
      </c>
      <c r="E80" s="85">
        <f t="shared" si="1"/>
        <v>4816000</v>
      </c>
    </row>
    <row r="81" spans="4:7" ht="13.8" thickBot="1">
      <c r="D81" s="36">
        <v>35</v>
      </c>
      <c r="E81" s="85">
        <f t="shared" si="1"/>
        <v>4842000</v>
      </c>
    </row>
    <row r="82" spans="4:7" ht="13.8" thickBot="1">
      <c r="D82" s="36">
        <v>36</v>
      </c>
      <c r="E82" s="85">
        <f>+$F$82</f>
        <v>4868000</v>
      </c>
      <c r="F82" s="46">
        <v>4868000</v>
      </c>
      <c r="G82" s="44">
        <v>26000</v>
      </c>
    </row>
    <row r="83" spans="4:7" ht="13.8" thickBot="1">
      <c r="D83" s="36">
        <v>37</v>
      </c>
      <c r="E83" s="85">
        <f t="shared" ref="E83:E91" si="2">+$F$82</f>
        <v>4868000</v>
      </c>
    </row>
    <row r="84" spans="4:7" ht="13.8" thickBot="1">
      <c r="D84" s="36">
        <v>38</v>
      </c>
      <c r="E84" s="85">
        <f t="shared" si="2"/>
        <v>4868000</v>
      </c>
    </row>
    <row r="85" spans="4:7" ht="13.8" thickBot="1">
      <c r="D85" s="36">
        <v>39</v>
      </c>
      <c r="E85" s="85">
        <f t="shared" si="2"/>
        <v>4868000</v>
      </c>
    </row>
    <row r="86" spans="4:7" ht="13.8" thickBot="1">
      <c r="D86" s="36">
        <v>40</v>
      </c>
      <c r="E86" s="85">
        <f t="shared" si="2"/>
        <v>4868000</v>
      </c>
    </row>
    <row r="87" spans="4:7" ht="13.8" thickBot="1">
      <c r="D87" s="36">
        <v>41</v>
      </c>
      <c r="E87" s="85">
        <f t="shared" si="2"/>
        <v>4868000</v>
      </c>
    </row>
    <row r="88" spans="4:7" ht="13.8" thickBot="1">
      <c r="D88" s="36">
        <v>42</v>
      </c>
      <c r="E88" s="85">
        <f t="shared" si="2"/>
        <v>4868000</v>
      </c>
    </row>
    <row r="89" spans="4:7" ht="13.8" thickBot="1">
      <c r="D89" s="36">
        <v>43</v>
      </c>
      <c r="E89" s="85">
        <f t="shared" si="2"/>
        <v>4868000</v>
      </c>
    </row>
    <row r="90" spans="4:7" ht="13.8" thickBot="1">
      <c r="D90" s="36">
        <v>44</v>
      </c>
      <c r="E90" s="85">
        <f t="shared" si="2"/>
        <v>4868000</v>
      </c>
    </row>
    <row r="91" spans="4:7" ht="13.8" thickBot="1">
      <c r="D91" s="36">
        <v>45</v>
      </c>
      <c r="E91" s="85">
        <f t="shared" si="2"/>
        <v>4868000</v>
      </c>
    </row>
    <row r="92" spans="4:7" ht="13.8" thickBot="1">
      <c r="D92" s="36">
        <v>46</v>
      </c>
      <c r="E92" s="85">
        <f t="shared" ref="E92:E116" si="3">+$F$92-(D92-45)*$G$92</f>
        <v>4793000</v>
      </c>
      <c r="F92" s="46">
        <v>4868000</v>
      </c>
      <c r="G92" s="44">
        <v>75000</v>
      </c>
    </row>
    <row r="93" spans="4:7" ht="13.8" thickBot="1">
      <c r="D93" s="36">
        <v>47</v>
      </c>
      <c r="E93" s="85">
        <f t="shared" si="3"/>
        <v>4718000</v>
      </c>
    </row>
    <row r="94" spans="4:7" ht="13.8" thickBot="1">
      <c r="D94" s="36">
        <v>48</v>
      </c>
      <c r="E94" s="85">
        <f t="shared" si="3"/>
        <v>4643000</v>
      </c>
    </row>
    <row r="95" spans="4:7" ht="13.8" thickBot="1">
      <c r="D95" s="36">
        <v>49</v>
      </c>
      <c r="E95" s="85">
        <f t="shared" si="3"/>
        <v>4568000</v>
      </c>
    </row>
    <row r="96" spans="4:7" ht="13.8" thickBot="1">
      <c r="D96" s="36">
        <v>50</v>
      </c>
      <c r="E96" s="85">
        <f t="shared" si="3"/>
        <v>4493000</v>
      </c>
    </row>
    <row r="97" spans="4:5" ht="13.8" thickBot="1">
      <c r="D97" s="36">
        <v>51</v>
      </c>
      <c r="E97" s="85">
        <f t="shared" si="3"/>
        <v>4418000</v>
      </c>
    </row>
    <row r="98" spans="4:5" ht="13.8" thickBot="1">
      <c r="D98" s="36">
        <v>52</v>
      </c>
      <c r="E98" s="85">
        <f t="shared" si="3"/>
        <v>4343000</v>
      </c>
    </row>
    <row r="99" spans="4:5" ht="13.8" thickBot="1">
      <c r="D99" s="36">
        <v>53</v>
      </c>
      <c r="E99" s="85">
        <f t="shared" si="3"/>
        <v>4268000</v>
      </c>
    </row>
    <row r="100" spans="4:5" ht="13.8" thickBot="1">
      <c r="D100" s="36">
        <v>54</v>
      </c>
      <c r="E100" s="85">
        <f t="shared" si="3"/>
        <v>4193000</v>
      </c>
    </row>
    <row r="101" spans="4:5" ht="13.8" thickBot="1">
      <c r="D101" s="36">
        <v>55</v>
      </c>
      <c r="E101" s="85">
        <f t="shared" si="3"/>
        <v>4118000</v>
      </c>
    </row>
    <row r="102" spans="4:5" ht="13.8" thickBot="1">
      <c r="D102" s="36">
        <v>56</v>
      </c>
      <c r="E102" s="85">
        <f t="shared" si="3"/>
        <v>4043000</v>
      </c>
    </row>
    <row r="103" spans="4:5" ht="13.8" thickBot="1">
      <c r="D103" s="36">
        <v>57</v>
      </c>
      <c r="E103" s="85">
        <f t="shared" si="3"/>
        <v>3968000</v>
      </c>
    </row>
    <row r="104" spans="4:5" ht="13.8" thickBot="1">
      <c r="D104" s="36">
        <v>58</v>
      </c>
      <c r="E104" s="85">
        <f t="shared" si="3"/>
        <v>3893000</v>
      </c>
    </row>
    <row r="105" spans="4:5" ht="13.8" thickBot="1">
      <c r="D105" s="36">
        <v>59</v>
      </c>
      <c r="E105" s="85">
        <f t="shared" si="3"/>
        <v>3818000</v>
      </c>
    </row>
    <row r="106" spans="4:5" ht="13.8" thickBot="1">
      <c r="D106" s="36">
        <v>60</v>
      </c>
      <c r="E106" s="85">
        <f t="shared" si="3"/>
        <v>3743000</v>
      </c>
    </row>
    <row r="107" spans="4:5" ht="13.8" thickBot="1">
      <c r="D107" s="36">
        <v>61</v>
      </c>
      <c r="E107" s="85">
        <f t="shared" si="3"/>
        <v>3668000</v>
      </c>
    </row>
    <row r="108" spans="4:5" ht="13.8" thickBot="1">
      <c r="D108" s="36">
        <v>62</v>
      </c>
      <c r="E108" s="85">
        <f t="shared" si="3"/>
        <v>3593000</v>
      </c>
    </row>
    <row r="109" spans="4:5" ht="13.8" thickBot="1">
      <c r="D109" s="36">
        <v>63</v>
      </c>
      <c r="E109" s="85">
        <f t="shared" si="3"/>
        <v>3518000</v>
      </c>
    </row>
    <row r="110" spans="4:5" ht="13.8" thickBot="1">
      <c r="D110" s="36">
        <v>64</v>
      </c>
      <c r="E110" s="85">
        <f t="shared" si="3"/>
        <v>3443000</v>
      </c>
    </row>
    <row r="111" spans="4:5" ht="13.8" thickBot="1">
      <c r="D111" s="36">
        <v>65</v>
      </c>
      <c r="E111" s="85">
        <f t="shared" si="3"/>
        <v>3368000</v>
      </c>
    </row>
    <row r="112" spans="4:5" ht="13.8" thickBot="1">
      <c r="D112" s="36">
        <v>66</v>
      </c>
      <c r="E112" s="85">
        <f t="shared" si="3"/>
        <v>3293000</v>
      </c>
    </row>
    <row r="113" spans="4:6" ht="13.8" thickBot="1">
      <c r="D113" s="36">
        <v>67</v>
      </c>
      <c r="E113" s="85">
        <f t="shared" si="3"/>
        <v>3218000</v>
      </c>
    </row>
    <row r="114" spans="4:6" ht="13.8" thickBot="1">
      <c r="D114" s="36">
        <v>68</v>
      </c>
      <c r="E114" s="85">
        <f t="shared" si="3"/>
        <v>3143000</v>
      </c>
    </row>
    <row r="115" spans="4:6" ht="13.8" thickBot="1">
      <c r="D115" s="36">
        <v>69</v>
      </c>
      <c r="E115" s="85">
        <f t="shared" si="3"/>
        <v>3068000</v>
      </c>
    </row>
    <row r="116" spans="4:6" ht="13.8" thickBot="1">
      <c r="D116" s="36">
        <v>70</v>
      </c>
      <c r="E116" s="85">
        <f t="shared" si="3"/>
        <v>2993000</v>
      </c>
    </row>
    <row r="117" spans="4:6" ht="13.8" thickBot="1">
      <c r="D117" s="36">
        <v>71</v>
      </c>
      <c r="E117" s="86">
        <f>+$F$117</f>
        <v>2917000</v>
      </c>
      <c r="F117" s="46">
        <v>2917000</v>
      </c>
    </row>
    <row r="118" spans="4:6" ht="13.8" thickBot="1">
      <c r="D118" s="36">
        <v>72</v>
      </c>
      <c r="E118" s="86">
        <f t="shared" ref="E118:E126" si="4">+$F$117</f>
        <v>2917000</v>
      </c>
    </row>
    <row r="119" spans="4:6" ht="13.8" thickBot="1">
      <c r="D119" s="36">
        <v>73</v>
      </c>
      <c r="E119" s="86">
        <f t="shared" si="4"/>
        <v>2917000</v>
      </c>
    </row>
    <row r="120" spans="4:6" ht="13.8" thickBot="1">
      <c r="D120" s="36">
        <v>74</v>
      </c>
      <c r="E120" s="86">
        <f t="shared" si="4"/>
        <v>2917000</v>
      </c>
    </row>
    <row r="121" spans="4:6" ht="13.8" thickBot="1">
      <c r="D121" s="36">
        <v>75</v>
      </c>
      <c r="E121" s="86">
        <f t="shared" si="4"/>
        <v>2917000</v>
      </c>
    </row>
    <row r="122" spans="4:6" ht="13.8" thickBot="1">
      <c r="D122" s="36">
        <v>76</v>
      </c>
      <c r="E122" s="86">
        <f t="shared" si="4"/>
        <v>2917000</v>
      </c>
    </row>
    <row r="123" spans="4:6" ht="13.8" thickBot="1">
      <c r="D123" s="36">
        <v>77</v>
      </c>
      <c r="E123" s="86">
        <f t="shared" si="4"/>
        <v>2917000</v>
      </c>
    </row>
    <row r="124" spans="4:6" ht="13.8" thickBot="1">
      <c r="D124" s="36">
        <v>78</v>
      </c>
      <c r="E124" s="86">
        <f t="shared" si="4"/>
        <v>2917000</v>
      </c>
    </row>
    <row r="125" spans="4:6" ht="13.8" thickBot="1">
      <c r="D125" s="36">
        <v>79</v>
      </c>
      <c r="E125" s="86">
        <f t="shared" si="4"/>
        <v>2917000</v>
      </c>
    </row>
    <row r="126" spans="4:6" ht="13.8" thickBot="1">
      <c r="D126" s="36">
        <v>80</v>
      </c>
      <c r="E126" s="86">
        <f t="shared" si="4"/>
        <v>2917000</v>
      </c>
    </row>
    <row r="127" spans="4:6">
      <c r="E127" s="45"/>
    </row>
    <row r="131" spans="3:4">
      <c r="C131" s="202" t="s">
        <v>196</v>
      </c>
      <c r="D131" s="202" t="s">
        <v>389</v>
      </c>
    </row>
    <row r="132" spans="3:4">
      <c r="C132" s="202" t="s">
        <v>197</v>
      </c>
      <c r="D132" s="202" t="s">
        <v>391</v>
      </c>
    </row>
    <row r="133" spans="3:4">
      <c r="C133" s="202" t="s">
        <v>399</v>
      </c>
      <c r="D133" s="202" t="s">
        <v>400</v>
      </c>
    </row>
  </sheetData>
  <phoneticPr fontId="45"/>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B2:R122"/>
  <sheetViews>
    <sheetView topLeftCell="H10" zoomScale="115" zoomScaleNormal="115" workbookViewId="0">
      <selection activeCell="I122" sqref="I122"/>
    </sheetView>
  </sheetViews>
  <sheetFormatPr defaultRowHeight="16.2" customHeight="1"/>
  <cols>
    <col min="1" max="1" width="1.33203125" customWidth="1"/>
    <col min="2" max="2" width="17.33203125" customWidth="1"/>
    <col min="3" max="3" width="20.44140625" bestFit="1" customWidth="1"/>
    <col min="4" max="4" width="31.44140625" bestFit="1" customWidth="1"/>
    <col min="5" max="5" width="18.33203125" customWidth="1"/>
    <col min="6" max="6" width="10" bestFit="1" customWidth="1"/>
    <col min="7" max="7" width="18.33203125" style="96" bestFit="1" customWidth="1"/>
    <col min="8" max="8" width="4.109375" customWidth="1"/>
    <col min="9" max="9" width="77.21875" customWidth="1"/>
    <col min="10" max="10" width="6" bestFit="1" customWidth="1"/>
    <col min="11" max="11" width="2.33203125" customWidth="1"/>
    <col min="12" max="12" width="6.44140625" customWidth="1"/>
    <col min="13" max="13" width="19.5546875" customWidth="1"/>
    <col min="14" max="14" width="10.6640625" customWidth="1"/>
  </cols>
  <sheetData>
    <row r="2" spans="2:18" s="69" customFormat="1" ht="63.6" customHeight="1">
      <c r="B2" s="78" t="s">
        <v>211</v>
      </c>
      <c r="C2" s="79" t="s">
        <v>209</v>
      </c>
      <c r="D2" s="79" t="s">
        <v>216</v>
      </c>
      <c r="E2" s="80" t="s">
        <v>274</v>
      </c>
      <c r="F2" s="79" t="s">
        <v>219</v>
      </c>
      <c r="G2" s="95" t="s">
        <v>414</v>
      </c>
      <c r="H2" s="695" t="s">
        <v>277</v>
      </c>
      <c r="I2" s="695"/>
      <c r="J2" s="79" t="s">
        <v>379</v>
      </c>
      <c r="L2" s="81" t="s">
        <v>295</v>
      </c>
      <c r="M2" s="69" t="s">
        <v>296</v>
      </c>
      <c r="N2" s="69" t="s">
        <v>373</v>
      </c>
      <c r="O2" s="69" t="s">
        <v>374</v>
      </c>
      <c r="P2" s="69" t="s">
        <v>744</v>
      </c>
    </row>
    <row r="3" spans="2:18" s="37" customFormat="1">
      <c r="B3" s="73" t="s">
        <v>474</v>
      </c>
      <c r="C3" s="74" t="s">
        <v>478</v>
      </c>
      <c r="D3" s="74" t="s">
        <v>376</v>
      </c>
      <c r="E3" s="74" t="s">
        <v>275</v>
      </c>
      <c r="F3" s="74" t="s">
        <v>220</v>
      </c>
      <c r="G3" s="97" t="s">
        <v>412</v>
      </c>
      <c r="H3" s="71" t="s">
        <v>81</v>
      </c>
      <c r="I3" s="82" t="s">
        <v>281</v>
      </c>
      <c r="J3" s="76">
        <v>0.29166666666666669</v>
      </c>
      <c r="L3" s="37">
        <v>1</v>
      </c>
      <c r="M3" s="190" t="s">
        <v>504</v>
      </c>
      <c r="N3" s="193" t="s">
        <v>297</v>
      </c>
      <c r="O3" s="193" t="s">
        <v>298</v>
      </c>
      <c r="P3" s="193" t="s">
        <v>745</v>
      </c>
      <c r="Q3" s="199"/>
      <c r="R3" s="200"/>
    </row>
    <row r="4" spans="2:18" s="37" customFormat="1">
      <c r="B4" s="73" t="s">
        <v>475</v>
      </c>
      <c r="C4" s="74" t="s">
        <v>210</v>
      </c>
      <c r="D4" s="74" t="s">
        <v>238</v>
      </c>
      <c r="E4" s="74" t="s">
        <v>276</v>
      </c>
      <c r="F4" s="74" t="s">
        <v>221</v>
      </c>
      <c r="G4" s="97" t="s">
        <v>413</v>
      </c>
      <c r="H4" s="71" t="s">
        <v>82</v>
      </c>
      <c r="I4" s="82" t="s">
        <v>282</v>
      </c>
      <c r="J4" s="76">
        <v>0.30208333333333331</v>
      </c>
      <c r="L4" s="37">
        <v>2</v>
      </c>
      <c r="M4" s="190" t="s">
        <v>505</v>
      </c>
      <c r="N4" s="193" t="s">
        <v>619</v>
      </c>
      <c r="O4" s="193" t="s">
        <v>691</v>
      </c>
      <c r="P4" s="193" t="s">
        <v>746</v>
      </c>
      <c r="Q4" s="199"/>
      <c r="R4" s="200"/>
    </row>
    <row r="5" spans="2:18" s="37" customFormat="1">
      <c r="B5" s="73" t="s">
        <v>213</v>
      </c>
      <c r="C5" s="74" t="s">
        <v>479</v>
      </c>
      <c r="D5" s="74"/>
      <c r="E5" s="74"/>
      <c r="F5" s="74"/>
      <c r="G5" s="97"/>
      <c r="H5" s="71" t="s">
        <v>83</v>
      </c>
      <c r="I5" s="82" t="s">
        <v>283</v>
      </c>
      <c r="J5" s="76">
        <v>0.3125</v>
      </c>
      <c r="L5" s="37">
        <v>3</v>
      </c>
      <c r="M5" s="190" t="s">
        <v>506</v>
      </c>
      <c r="N5" s="193" t="s">
        <v>299</v>
      </c>
      <c r="O5" s="193" t="s">
        <v>300</v>
      </c>
      <c r="P5" s="193"/>
      <c r="Q5" s="199"/>
      <c r="R5" s="200"/>
    </row>
    <row r="6" spans="2:18" s="37" customFormat="1">
      <c r="B6" s="73" t="s">
        <v>212</v>
      </c>
      <c r="C6" s="74" t="s">
        <v>480</v>
      </c>
      <c r="D6" s="75" t="s">
        <v>239</v>
      </c>
      <c r="E6" s="74"/>
      <c r="F6" s="74"/>
      <c r="G6" s="97"/>
      <c r="H6" s="71" t="s">
        <v>84</v>
      </c>
      <c r="I6" s="82" t="s">
        <v>284</v>
      </c>
      <c r="J6" s="76">
        <v>0.32291666666666669</v>
      </c>
      <c r="L6" s="37">
        <v>4</v>
      </c>
      <c r="M6" s="190" t="s">
        <v>507</v>
      </c>
      <c r="N6" s="193" t="s">
        <v>620</v>
      </c>
      <c r="O6" s="193" t="s">
        <v>692</v>
      </c>
      <c r="P6" s="193"/>
      <c r="Q6" s="199"/>
      <c r="R6" s="200"/>
    </row>
    <row r="7" spans="2:18" s="37" customFormat="1">
      <c r="B7" s="73" t="s">
        <v>476</v>
      </c>
      <c r="C7" s="74" t="s">
        <v>481</v>
      </c>
      <c r="D7" s="74" t="s">
        <v>240</v>
      </c>
      <c r="E7" s="74"/>
      <c r="F7" s="74"/>
      <c r="G7" s="97"/>
      <c r="H7" s="71" t="s">
        <v>85</v>
      </c>
      <c r="I7" s="82" t="s">
        <v>285</v>
      </c>
      <c r="J7" s="76">
        <v>0.33333333333333298</v>
      </c>
      <c r="L7" s="37">
        <v>5</v>
      </c>
      <c r="M7" s="190" t="s">
        <v>508</v>
      </c>
      <c r="N7" s="193" t="s">
        <v>301</v>
      </c>
      <c r="O7" s="193" t="s">
        <v>302</v>
      </c>
      <c r="P7" s="193" t="s">
        <v>747</v>
      </c>
      <c r="Q7" s="199"/>
      <c r="R7" s="200"/>
    </row>
    <row r="8" spans="2:18" s="37" customFormat="1">
      <c r="B8" s="73" t="s">
        <v>477</v>
      </c>
      <c r="C8" s="74" t="s">
        <v>482</v>
      </c>
      <c r="D8" s="74" t="s">
        <v>241</v>
      </c>
      <c r="E8" s="74"/>
      <c r="F8" s="74"/>
      <c r="G8" s="97"/>
      <c r="H8" s="71" t="s">
        <v>86</v>
      </c>
      <c r="I8" s="82" t="s">
        <v>286</v>
      </c>
      <c r="J8" s="76">
        <v>0.34375</v>
      </c>
      <c r="L8" s="37">
        <v>6</v>
      </c>
      <c r="M8" s="190" t="s">
        <v>509</v>
      </c>
      <c r="N8" s="193" t="s">
        <v>303</v>
      </c>
      <c r="O8" s="193" t="s">
        <v>304</v>
      </c>
      <c r="P8" s="193" t="s">
        <v>748</v>
      </c>
      <c r="Q8" s="199"/>
      <c r="R8" s="200"/>
    </row>
    <row r="9" spans="2:18" s="37" customFormat="1">
      <c r="B9" s="73" t="s">
        <v>214</v>
      </c>
      <c r="C9" s="74" t="s">
        <v>483</v>
      </c>
      <c r="D9" s="74" t="s">
        <v>88</v>
      </c>
      <c r="E9" s="74"/>
      <c r="F9" s="74"/>
      <c r="G9" s="97"/>
      <c r="H9" s="71" t="s">
        <v>87</v>
      </c>
      <c r="I9" s="82" t="s">
        <v>287</v>
      </c>
      <c r="J9" s="76">
        <v>0.35416666666666602</v>
      </c>
      <c r="L9" s="37">
        <v>7</v>
      </c>
      <c r="M9" s="190" t="s">
        <v>510</v>
      </c>
      <c r="N9" s="193" t="s">
        <v>621</v>
      </c>
      <c r="O9" s="193" t="s">
        <v>305</v>
      </c>
      <c r="P9" s="193"/>
      <c r="Q9" s="199"/>
      <c r="R9" s="200"/>
    </row>
    <row r="10" spans="2:18" s="37" customFormat="1">
      <c r="B10" s="73" t="s">
        <v>215</v>
      </c>
      <c r="C10" s="74" t="s">
        <v>484</v>
      </c>
      <c r="D10" s="74"/>
      <c r="E10" s="74"/>
      <c r="F10" s="74"/>
      <c r="G10" s="97"/>
      <c r="H10" s="71" t="s">
        <v>278</v>
      </c>
      <c r="I10" s="82" t="s">
        <v>288</v>
      </c>
      <c r="J10" s="76">
        <v>0.36458333333333298</v>
      </c>
      <c r="L10" s="37">
        <v>8</v>
      </c>
      <c r="M10" s="190" t="s">
        <v>511</v>
      </c>
      <c r="N10" s="193" t="s">
        <v>306</v>
      </c>
      <c r="O10" s="193" t="s">
        <v>307</v>
      </c>
      <c r="P10" s="193" t="s">
        <v>749</v>
      </c>
      <c r="Q10" s="199"/>
      <c r="R10" s="200"/>
    </row>
    <row r="11" spans="2:18" s="37" customFormat="1">
      <c r="B11" s="73" t="s">
        <v>88</v>
      </c>
      <c r="C11" s="74" t="s">
        <v>485</v>
      </c>
      <c r="D11" s="74"/>
      <c r="E11" s="74"/>
      <c r="F11" s="74"/>
      <c r="G11" s="97"/>
      <c r="H11" s="71" t="s">
        <v>279</v>
      </c>
      <c r="I11" s="82" t="s">
        <v>381</v>
      </c>
      <c r="J11" s="76">
        <v>0.375</v>
      </c>
      <c r="L11" s="37">
        <v>9</v>
      </c>
      <c r="M11" s="190" t="s">
        <v>512</v>
      </c>
      <c r="N11" s="193" t="s">
        <v>308</v>
      </c>
      <c r="O11" s="193" t="s">
        <v>309</v>
      </c>
      <c r="P11" s="193" t="s">
        <v>750</v>
      </c>
      <c r="Q11" s="199"/>
      <c r="R11" s="200"/>
    </row>
    <row r="12" spans="2:18">
      <c r="B12" s="13"/>
      <c r="C12" s="13" t="s">
        <v>486</v>
      </c>
      <c r="D12" s="13"/>
      <c r="E12" s="13"/>
      <c r="F12" s="13"/>
      <c r="G12" s="36"/>
      <c r="H12" s="71" t="s">
        <v>280</v>
      </c>
      <c r="I12" s="82" t="s">
        <v>289</v>
      </c>
      <c r="J12" s="77">
        <v>0.38541666666666602</v>
      </c>
      <c r="L12">
        <v>10</v>
      </c>
      <c r="M12" s="190" t="s">
        <v>513</v>
      </c>
      <c r="N12" s="193" t="s">
        <v>310</v>
      </c>
      <c r="O12" s="193" t="s">
        <v>311</v>
      </c>
      <c r="P12" s="193" t="s">
        <v>751</v>
      </c>
      <c r="Q12" s="192"/>
      <c r="R12" s="106"/>
    </row>
    <row r="13" spans="2:18">
      <c r="B13" s="13"/>
      <c r="C13" s="13" t="s">
        <v>487</v>
      </c>
      <c r="D13" s="13"/>
      <c r="E13" s="13"/>
      <c r="F13" s="13"/>
      <c r="G13" s="36"/>
      <c r="H13" s="71" t="s">
        <v>249</v>
      </c>
      <c r="I13" s="82" t="s">
        <v>489</v>
      </c>
      <c r="J13" s="77">
        <v>0.39583333333333298</v>
      </c>
      <c r="L13">
        <v>11</v>
      </c>
      <c r="M13" s="190" t="s">
        <v>514</v>
      </c>
      <c r="N13" s="193" t="s">
        <v>622</v>
      </c>
      <c r="O13" s="193" t="s">
        <v>305</v>
      </c>
      <c r="P13" s="193"/>
      <c r="Q13" s="192"/>
      <c r="R13" s="106"/>
    </row>
    <row r="14" spans="2:18">
      <c r="B14" s="13"/>
      <c r="C14" s="13" t="s">
        <v>488</v>
      </c>
      <c r="D14" s="13"/>
      <c r="E14" s="13"/>
      <c r="F14" s="13"/>
      <c r="G14" s="36"/>
      <c r="H14" s="71"/>
      <c r="I14" s="82"/>
      <c r="J14" s="77">
        <v>0.40625</v>
      </c>
      <c r="L14">
        <v>12</v>
      </c>
      <c r="M14" s="190" t="s">
        <v>515</v>
      </c>
      <c r="N14" s="193" t="s">
        <v>623</v>
      </c>
      <c r="O14" s="193" t="s">
        <v>312</v>
      </c>
      <c r="P14" s="193"/>
      <c r="Q14" s="192"/>
      <c r="R14" s="106"/>
    </row>
    <row r="15" spans="2:18" ht="16.2" customHeight="1">
      <c r="B15" s="13"/>
      <c r="C15" s="13"/>
      <c r="D15" s="13"/>
      <c r="E15" s="13"/>
      <c r="F15" s="13"/>
      <c r="G15" s="36"/>
      <c r="H15" s="36"/>
      <c r="I15" s="72"/>
      <c r="J15" s="77">
        <v>0.41666666666666702</v>
      </c>
      <c r="L15">
        <v>13</v>
      </c>
      <c r="M15" s="190" t="s">
        <v>516</v>
      </c>
      <c r="N15" s="193" t="s">
        <v>624</v>
      </c>
      <c r="O15" s="193" t="s">
        <v>693</v>
      </c>
      <c r="P15" s="193"/>
      <c r="Q15" s="192"/>
      <c r="R15" s="106"/>
    </row>
    <row r="16" spans="2:18" ht="16.2" customHeight="1">
      <c r="B16" s="13"/>
      <c r="C16" s="13"/>
      <c r="D16" s="13"/>
      <c r="E16" s="13"/>
      <c r="F16" s="13"/>
      <c r="G16" s="36"/>
      <c r="H16" s="36"/>
      <c r="I16" s="72"/>
      <c r="J16" s="77">
        <v>0.42708333333333298</v>
      </c>
      <c r="L16">
        <v>14</v>
      </c>
      <c r="M16" s="190" t="s">
        <v>517</v>
      </c>
      <c r="N16" s="193" t="s">
        <v>313</v>
      </c>
      <c r="O16" s="193" t="s">
        <v>314</v>
      </c>
      <c r="P16" s="193"/>
      <c r="Q16" s="192"/>
      <c r="R16" s="106"/>
    </row>
    <row r="17" spans="2:18" ht="16.2" customHeight="1">
      <c r="B17" s="13"/>
      <c r="C17" s="13"/>
      <c r="D17" s="13"/>
      <c r="E17" s="13"/>
      <c r="F17" s="13"/>
      <c r="G17" s="36"/>
      <c r="H17" s="36"/>
      <c r="I17" s="72"/>
      <c r="J17" s="77">
        <v>0.4375</v>
      </c>
      <c r="L17">
        <v>15</v>
      </c>
      <c r="M17" s="190" t="s">
        <v>518</v>
      </c>
      <c r="N17" s="193" t="s">
        <v>625</v>
      </c>
      <c r="O17" s="193" t="s">
        <v>694</v>
      </c>
      <c r="P17" s="193" t="s">
        <v>752</v>
      </c>
      <c r="Q17" s="192"/>
      <c r="R17" s="106"/>
    </row>
    <row r="18" spans="2:18" ht="16.2" customHeight="1">
      <c r="B18" s="13"/>
      <c r="C18" s="13"/>
      <c r="D18" s="13"/>
      <c r="E18" s="13"/>
      <c r="F18" s="13"/>
      <c r="G18" s="36"/>
      <c r="H18" s="36"/>
      <c r="I18" s="72"/>
      <c r="J18" s="77">
        <v>0.44791666666666602</v>
      </c>
      <c r="L18">
        <v>16</v>
      </c>
      <c r="M18" s="190" t="s">
        <v>519</v>
      </c>
      <c r="N18" s="193" t="s">
        <v>315</v>
      </c>
      <c r="O18" s="193" t="s">
        <v>316</v>
      </c>
      <c r="P18" s="193"/>
      <c r="Q18" s="192"/>
      <c r="R18" s="106"/>
    </row>
    <row r="19" spans="2:18" ht="16.2" customHeight="1">
      <c r="B19" s="13"/>
      <c r="C19" s="13"/>
      <c r="D19" s="13"/>
      <c r="E19" s="13"/>
      <c r="F19" s="13"/>
      <c r="G19" s="36"/>
      <c r="H19" s="36"/>
      <c r="I19" s="72"/>
      <c r="J19" s="77">
        <v>0.45833333333333298</v>
      </c>
      <c r="L19">
        <v>17</v>
      </c>
      <c r="M19" s="190" t="s">
        <v>520</v>
      </c>
      <c r="N19" s="193" t="s">
        <v>317</v>
      </c>
      <c r="O19" s="193" t="s">
        <v>305</v>
      </c>
      <c r="P19" s="193" t="s">
        <v>753</v>
      </c>
      <c r="Q19" s="192"/>
      <c r="R19" s="106"/>
    </row>
    <row r="20" spans="2:18" ht="16.2" customHeight="1">
      <c r="B20" s="13"/>
      <c r="C20" s="13"/>
      <c r="D20" s="13"/>
      <c r="E20" s="13"/>
      <c r="F20" s="13"/>
      <c r="G20" s="36"/>
      <c r="H20" s="36"/>
      <c r="I20" s="72"/>
      <c r="J20" s="77">
        <v>0.46875</v>
      </c>
      <c r="L20">
        <v>18</v>
      </c>
      <c r="M20" s="190" t="s">
        <v>521</v>
      </c>
      <c r="N20" s="193" t="s">
        <v>626</v>
      </c>
      <c r="O20" s="193" t="s">
        <v>695</v>
      </c>
      <c r="P20" s="193" t="s">
        <v>754</v>
      </c>
      <c r="Q20" s="192"/>
      <c r="R20" s="106"/>
    </row>
    <row r="21" spans="2:18" ht="16.2" customHeight="1">
      <c r="B21" s="13"/>
      <c r="C21" s="13"/>
      <c r="D21" s="13"/>
      <c r="E21" s="13"/>
      <c r="F21" s="13"/>
      <c r="G21" s="36"/>
      <c r="H21" s="36"/>
      <c r="I21" s="72"/>
      <c r="J21" s="77">
        <v>0.47916666666666602</v>
      </c>
      <c r="L21">
        <v>19</v>
      </c>
      <c r="M21" s="190" t="s">
        <v>522</v>
      </c>
      <c r="N21" s="193" t="s">
        <v>627</v>
      </c>
      <c r="O21" s="193" t="s">
        <v>696</v>
      </c>
      <c r="P21" s="193" t="s">
        <v>755</v>
      </c>
      <c r="Q21" s="192"/>
      <c r="R21" s="106"/>
    </row>
    <row r="22" spans="2:18" ht="16.2" customHeight="1">
      <c r="B22" s="13"/>
      <c r="C22" s="13"/>
      <c r="D22" s="13"/>
      <c r="E22" s="13"/>
      <c r="F22" s="13"/>
      <c r="G22" s="36"/>
      <c r="H22" s="36"/>
      <c r="I22" s="72"/>
      <c r="J22" s="77">
        <v>0.48958333333333298</v>
      </c>
      <c r="L22">
        <v>20</v>
      </c>
      <c r="M22" s="190" t="s">
        <v>523</v>
      </c>
      <c r="N22" s="193" t="s">
        <v>318</v>
      </c>
      <c r="O22" s="193" t="s">
        <v>319</v>
      </c>
      <c r="P22" s="193"/>
      <c r="Q22" s="192"/>
      <c r="R22" s="106"/>
    </row>
    <row r="23" spans="2:18" ht="16.2" customHeight="1">
      <c r="B23" s="13"/>
      <c r="C23" s="13"/>
      <c r="D23" s="13"/>
      <c r="E23" s="13"/>
      <c r="F23" s="13"/>
      <c r="G23" s="36"/>
      <c r="H23" s="36"/>
      <c r="I23" s="72"/>
      <c r="J23" s="77">
        <v>0.5</v>
      </c>
      <c r="L23">
        <v>21</v>
      </c>
      <c r="M23" s="190" t="s">
        <v>524</v>
      </c>
      <c r="N23" s="193" t="s">
        <v>628</v>
      </c>
      <c r="O23" s="193" t="s">
        <v>305</v>
      </c>
      <c r="P23" s="193" t="s">
        <v>756</v>
      </c>
      <c r="Q23" s="192"/>
      <c r="R23" s="106"/>
    </row>
    <row r="24" spans="2:18" ht="16.2" customHeight="1">
      <c r="B24" s="13"/>
      <c r="C24" s="13"/>
      <c r="D24" s="13"/>
      <c r="E24" s="13"/>
      <c r="F24" s="13"/>
      <c r="G24" s="36"/>
      <c r="H24" s="36"/>
      <c r="I24" s="72"/>
      <c r="J24" s="77">
        <v>0.51041666666666596</v>
      </c>
      <c r="L24">
        <v>22</v>
      </c>
      <c r="M24" s="190" t="s">
        <v>525</v>
      </c>
      <c r="N24" s="193" t="s">
        <v>629</v>
      </c>
      <c r="O24" s="193" t="s">
        <v>305</v>
      </c>
      <c r="P24" s="193" t="s">
        <v>757</v>
      </c>
      <c r="Q24" s="192"/>
      <c r="R24" s="106"/>
    </row>
    <row r="25" spans="2:18" ht="16.2" customHeight="1">
      <c r="B25" s="13"/>
      <c r="C25" s="13"/>
      <c r="D25" s="13"/>
      <c r="E25" s="13"/>
      <c r="F25" s="13"/>
      <c r="G25" s="36"/>
      <c r="H25" s="36"/>
      <c r="I25" s="72"/>
      <c r="J25" s="77">
        <v>0.52083333333333304</v>
      </c>
      <c r="L25">
        <v>23</v>
      </c>
      <c r="M25" s="190" t="s">
        <v>526</v>
      </c>
      <c r="N25" s="193" t="s">
        <v>690</v>
      </c>
      <c r="O25" s="193" t="s">
        <v>305</v>
      </c>
      <c r="P25" s="193" t="s">
        <v>758</v>
      </c>
      <c r="Q25" s="192"/>
      <c r="R25" s="106"/>
    </row>
    <row r="26" spans="2:18" ht="16.2" customHeight="1">
      <c r="B26" s="13"/>
      <c r="C26" s="13"/>
      <c r="D26" s="13"/>
      <c r="E26" s="13"/>
      <c r="F26" s="13"/>
      <c r="G26" s="36"/>
      <c r="H26" s="36"/>
      <c r="I26" s="72"/>
      <c r="J26" s="77">
        <v>0.531249999999999</v>
      </c>
      <c r="L26">
        <v>24</v>
      </c>
      <c r="M26" s="190" t="s">
        <v>527</v>
      </c>
      <c r="N26" s="193" t="s">
        <v>630</v>
      </c>
      <c r="O26" s="193" t="s">
        <v>320</v>
      </c>
      <c r="P26" s="193" t="s">
        <v>759</v>
      </c>
      <c r="Q26" s="192"/>
      <c r="R26" s="106"/>
    </row>
    <row r="27" spans="2:18" ht="16.2" customHeight="1">
      <c r="B27" s="13"/>
      <c r="C27" s="13"/>
      <c r="D27" s="13"/>
      <c r="E27" s="13"/>
      <c r="F27" s="13"/>
      <c r="G27" s="36"/>
      <c r="H27" s="36"/>
      <c r="I27" s="72"/>
      <c r="J27" s="77">
        <v>0.54166666666666596</v>
      </c>
      <c r="L27">
        <v>25</v>
      </c>
      <c r="M27" s="190" t="s">
        <v>528</v>
      </c>
      <c r="N27" s="193" t="s">
        <v>631</v>
      </c>
      <c r="O27" s="193" t="s">
        <v>697</v>
      </c>
      <c r="P27" s="193" t="s">
        <v>760</v>
      </c>
      <c r="Q27" s="192"/>
      <c r="R27" s="106"/>
    </row>
    <row r="28" spans="2:18" ht="16.2" customHeight="1">
      <c r="B28" s="13"/>
      <c r="C28" s="13"/>
      <c r="D28" s="13"/>
      <c r="E28" s="13"/>
      <c r="F28" s="13"/>
      <c r="G28" s="36"/>
      <c r="H28" s="36"/>
      <c r="I28" s="72"/>
      <c r="J28" s="77">
        <v>0.55208333333333304</v>
      </c>
      <c r="L28">
        <v>26</v>
      </c>
      <c r="M28" s="190" t="s">
        <v>529</v>
      </c>
      <c r="N28" s="193" t="s">
        <v>321</v>
      </c>
      <c r="O28" s="193" t="s">
        <v>305</v>
      </c>
      <c r="P28" s="193" t="s">
        <v>761</v>
      </c>
      <c r="Q28" s="192"/>
      <c r="R28" s="106"/>
    </row>
    <row r="29" spans="2:18" ht="16.2" customHeight="1">
      <c r="B29" s="13"/>
      <c r="C29" s="13"/>
      <c r="D29" s="13"/>
      <c r="E29" s="13"/>
      <c r="F29" s="13"/>
      <c r="G29" s="36"/>
      <c r="H29" s="36"/>
      <c r="I29" s="72"/>
      <c r="J29" s="77">
        <v>0.562499999999999</v>
      </c>
      <c r="L29">
        <v>27</v>
      </c>
      <c r="M29" s="190" t="s">
        <v>530</v>
      </c>
      <c r="N29" s="193" t="s">
        <v>632</v>
      </c>
      <c r="O29" s="193" t="s">
        <v>305</v>
      </c>
      <c r="P29" s="193"/>
      <c r="Q29" s="192"/>
      <c r="R29" s="106"/>
    </row>
    <row r="30" spans="2:18" ht="16.2" customHeight="1">
      <c r="B30" s="13"/>
      <c r="C30" s="13"/>
      <c r="D30" s="13"/>
      <c r="E30" s="13"/>
      <c r="F30" s="13"/>
      <c r="G30" s="36"/>
      <c r="H30" s="36"/>
      <c r="I30" s="72"/>
      <c r="J30" s="77">
        <v>0.57291666666666596</v>
      </c>
      <c r="L30">
        <v>28</v>
      </c>
      <c r="M30" s="190" t="s">
        <v>531</v>
      </c>
      <c r="N30" s="193" t="s">
        <v>322</v>
      </c>
      <c r="O30" s="193" t="s">
        <v>305</v>
      </c>
      <c r="P30" s="193" t="s">
        <v>762</v>
      </c>
      <c r="Q30" s="192"/>
      <c r="R30" s="106"/>
    </row>
    <row r="31" spans="2:18" ht="16.2" customHeight="1">
      <c r="B31" s="13"/>
      <c r="C31" s="13"/>
      <c r="D31" s="13"/>
      <c r="E31" s="13"/>
      <c r="F31" s="13"/>
      <c r="G31" s="36"/>
      <c r="H31" s="36"/>
      <c r="I31" s="72"/>
      <c r="J31" s="77">
        <v>0.58333333333333304</v>
      </c>
      <c r="L31">
        <v>29</v>
      </c>
      <c r="M31" s="190" t="s">
        <v>532</v>
      </c>
      <c r="N31" s="193" t="s">
        <v>633</v>
      </c>
      <c r="O31" s="193" t="s">
        <v>698</v>
      </c>
      <c r="P31" s="193"/>
      <c r="Q31" s="192"/>
      <c r="R31" s="106"/>
    </row>
    <row r="32" spans="2:18" ht="16.2" customHeight="1">
      <c r="B32" s="13"/>
      <c r="C32" s="13"/>
      <c r="D32" s="13"/>
      <c r="E32" s="13"/>
      <c r="F32" s="13"/>
      <c r="G32" s="36"/>
      <c r="H32" s="36"/>
      <c r="I32" s="72"/>
      <c r="J32" s="77">
        <v>0.593749999999999</v>
      </c>
      <c r="L32">
        <v>30</v>
      </c>
      <c r="M32" s="190" t="s">
        <v>533</v>
      </c>
      <c r="N32" s="193" t="s">
        <v>323</v>
      </c>
      <c r="O32" s="193" t="s">
        <v>324</v>
      </c>
      <c r="P32" s="193" t="s">
        <v>748</v>
      </c>
      <c r="Q32" s="192"/>
      <c r="R32" s="106"/>
    </row>
    <row r="33" spans="2:18" ht="16.2" customHeight="1">
      <c r="B33" s="13"/>
      <c r="C33" s="13"/>
      <c r="D33" s="13"/>
      <c r="E33" s="13"/>
      <c r="F33" s="13"/>
      <c r="G33" s="36"/>
      <c r="H33" s="36"/>
      <c r="I33" s="72"/>
      <c r="J33" s="77">
        <v>0.60416666666666596</v>
      </c>
      <c r="L33">
        <v>31</v>
      </c>
      <c r="M33" s="190" t="s">
        <v>534</v>
      </c>
      <c r="N33" s="193" t="s">
        <v>634</v>
      </c>
      <c r="O33" s="193"/>
      <c r="P33" s="193" t="s">
        <v>763</v>
      </c>
      <c r="Q33" s="192"/>
      <c r="R33" s="106"/>
    </row>
    <row r="34" spans="2:18" ht="16.2" customHeight="1">
      <c r="B34" s="13"/>
      <c r="C34" s="13"/>
      <c r="D34" s="13"/>
      <c r="E34" s="13"/>
      <c r="F34" s="13"/>
      <c r="G34" s="36"/>
      <c r="H34" s="36"/>
      <c r="I34" s="72"/>
      <c r="J34" s="77">
        <v>0.61458333333333304</v>
      </c>
      <c r="L34">
        <v>32</v>
      </c>
      <c r="M34" s="190" t="s">
        <v>535</v>
      </c>
      <c r="N34" s="193" t="s">
        <v>325</v>
      </c>
      <c r="O34" s="193" t="s">
        <v>305</v>
      </c>
      <c r="P34" s="193" t="s">
        <v>764</v>
      </c>
      <c r="Q34" s="192"/>
      <c r="R34" s="106"/>
    </row>
    <row r="35" spans="2:18" ht="16.2" customHeight="1">
      <c r="B35" s="13"/>
      <c r="C35" s="13"/>
      <c r="D35" s="13"/>
      <c r="E35" s="13"/>
      <c r="F35" s="13"/>
      <c r="G35" s="36"/>
      <c r="H35" s="36"/>
      <c r="I35" s="72"/>
      <c r="J35" s="77">
        <v>0.624999999999999</v>
      </c>
      <c r="L35">
        <v>33</v>
      </c>
      <c r="M35" s="190" t="s">
        <v>536</v>
      </c>
      <c r="N35" s="193" t="s">
        <v>635</v>
      </c>
      <c r="O35" s="193" t="s">
        <v>305</v>
      </c>
      <c r="P35" s="193" t="s">
        <v>765</v>
      </c>
      <c r="Q35" s="192"/>
      <c r="R35" s="106"/>
    </row>
    <row r="36" spans="2:18" ht="16.2" customHeight="1">
      <c r="B36" s="13"/>
      <c r="C36" s="13"/>
      <c r="D36" s="13"/>
      <c r="E36" s="13"/>
      <c r="F36" s="13"/>
      <c r="G36" s="36"/>
      <c r="H36" s="36"/>
      <c r="I36" s="72"/>
      <c r="J36" s="77">
        <v>0.63541666666666663</v>
      </c>
      <c r="L36">
        <v>34</v>
      </c>
      <c r="M36" s="190" t="s">
        <v>537</v>
      </c>
      <c r="N36" s="193" t="s">
        <v>326</v>
      </c>
      <c r="O36" s="193" t="s">
        <v>327</v>
      </c>
      <c r="P36" s="193" t="s">
        <v>766</v>
      </c>
      <c r="Q36" s="192"/>
      <c r="R36" s="106"/>
    </row>
    <row r="37" spans="2:18" ht="16.2" customHeight="1">
      <c r="B37" s="13"/>
      <c r="C37" s="13"/>
      <c r="D37" s="13"/>
      <c r="E37" s="13"/>
      <c r="F37" s="13"/>
      <c r="G37" s="36"/>
      <c r="H37" s="36"/>
      <c r="I37" s="72"/>
      <c r="J37" s="77">
        <v>0.64583333333333337</v>
      </c>
      <c r="L37">
        <v>35</v>
      </c>
      <c r="M37" s="190" t="s">
        <v>538</v>
      </c>
      <c r="N37" s="193" t="s">
        <v>328</v>
      </c>
      <c r="O37" s="193" t="s">
        <v>699</v>
      </c>
      <c r="P37" s="193" t="s">
        <v>767</v>
      </c>
      <c r="Q37" s="192"/>
      <c r="R37" s="106"/>
    </row>
    <row r="38" spans="2:18" ht="16.2" customHeight="1">
      <c r="B38" s="13"/>
      <c r="C38" s="13"/>
      <c r="D38" s="13"/>
      <c r="E38" s="13"/>
      <c r="F38" s="13"/>
      <c r="G38" s="36"/>
      <c r="H38" s="36"/>
      <c r="I38" s="72"/>
      <c r="J38" s="77">
        <v>0.65625</v>
      </c>
      <c r="L38">
        <v>36</v>
      </c>
      <c r="M38" s="190" t="s">
        <v>539</v>
      </c>
      <c r="N38" s="193" t="s">
        <v>329</v>
      </c>
      <c r="O38" s="193" t="s">
        <v>305</v>
      </c>
      <c r="P38" s="193" t="s">
        <v>750</v>
      </c>
      <c r="Q38" s="192"/>
      <c r="R38" s="106"/>
    </row>
    <row r="39" spans="2:18" ht="16.2" customHeight="1">
      <c r="B39" s="13"/>
      <c r="C39" s="13"/>
      <c r="D39" s="13"/>
      <c r="E39" s="13"/>
      <c r="F39" s="13"/>
      <c r="G39" s="36"/>
      <c r="H39" s="36"/>
      <c r="I39" s="72"/>
      <c r="J39" s="77">
        <v>0.66666666666666696</v>
      </c>
      <c r="L39">
        <v>37</v>
      </c>
      <c r="M39" s="191" t="s">
        <v>540</v>
      </c>
      <c r="N39" s="193" t="s">
        <v>636</v>
      </c>
      <c r="O39" s="193" t="s">
        <v>700</v>
      </c>
      <c r="P39" s="193" t="s">
        <v>768</v>
      </c>
      <c r="Q39" s="192"/>
      <c r="R39" s="106"/>
    </row>
    <row r="40" spans="2:18" ht="16.2" customHeight="1">
      <c r="B40" s="13"/>
      <c r="C40" s="13"/>
      <c r="D40" s="13"/>
      <c r="E40" s="13"/>
      <c r="F40" s="13"/>
      <c r="G40" s="36"/>
      <c r="H40" s="36"/>
      <c r="I40" s="72"/>
      <c r="J40" s="77">
        <v>0.67708333333333304</v>
      </c>
      <c r="L40">
        <v>38</v>
      </c>
      <c r="M40" s="190" t="s">
        <v>541</v>
      </c>
      <c r="N40" s="193" t="s">
        <v>330</v>
      </c>
      <c r="O40" s="193" t="s">
        <v>305</v>
      </c>
      <c r="P40" s="193"/>
      <c r="Q40" s="192"/>
      <c r="R40" s="106"/>
    </row>
    <row r="41" spans="2:18" ht="16.2" customHeight="1">
      <c r="B41" s="13"/>
      <c r="C41" s="13"/>
      <c r="D41" s="13"/>
      <c r="E41" s="13"/>
      <c r="F41" s="13"/>
      <c r="G41" s="36"/>
      <c r="H41" s="36"/>
      <c r="I41" s="72"/>
      <c r="J41" s="77">
        <v>0.6875</v>
      </c>
      <c r="L41">
        <v>39</v>
      </c>
      <c r="M41" s="190" t="s">
        <v>542</v>
      </c>
      <c r="N41" s="193" t="s">
        <v>637</v>
      </c>
      <c r="O41" s="193" t="s">
        <v>701</v>
      </c>
      <c r="P41" s="193" t="s">
        <v>750</v>
      </c>
      <c r="Q41" s="192"/>
      <c r="R41" s="106"/>
    </row>
    <row r="42" spans="2:18" ht="16.2" customHeight="1">
      <c r="B42" s="13"/>
      <c r="C42" s="13"/>
      <c r="D42" s="13"/>
      <c r="E42" s="13"/>
      <c r="F42" s="13"/>
      <c r="G42" s="36"/>
      <c r="H42" s="36"/>
      <c r="I42" s="72"/>
      <c r="J42" s="77">
        <v>0.69791666666666596</v>
      </c>
      <c r="L42">
        <v>40</v>
      </c>
      <c r="M42" s="190" t="s">
        <v>543</v>
      </c>
      <c r="N42" s="193" t="s">
        <v>331</v>
      </c>
      <c r="O42" s="193" t="s">
        <v>332</v>
      </c>
      <c r="P42" s="193"/>
      <c r="Q42" s="192"/>
      <c r="R42" s="106"/>
    </row>
    <row r="43" spans="2:18" ht="16.2" customHeight="1">
      <c r="B43" s="13"/>
      <c r="C43" s="13"/>
      <c r="D43" s="13"/>
      <c r="E43" s="13"/>
      <c r="F43" s="13"/>
      <c r="G43" s="36"/>
      <c r="H43" s="36"/>
      <c r="I43" s="72"/>
      <c r="J43" s="77">
        <v>0.70833333333333304</v>
      </c>
      <c r="L43">
        <v>41</v>
      </c>
      <c r="M43" s="190" t="s">
        <v>544</v>
      </c>
      <c r="N43" s="193" t="s">
        <v>333</v>
      </c>
      <c r="O43" s="193" t="s">
        <v>305</v>
      </c>
      <c r="P43" s="193" t="s">
        <v>769</v>
      </c>
      <c r="Q43" s="192"/>
      <c r="R43" s="106"/>
    </row>
    <row r="44" spans="2:18" ht="16.2" customHeight="1">
      <c r="B44" s="13"/>
      <c r="C44" s="13"/>
      <c r="D44" s="13"/>
      <c r="E44" s="13"/>
      <c r="F44" s="13"/>
      <c r="G44" s="36"/>
      <c r="H44" s="36"/>
      <c r="I44" s="72"/>
      <c r="J44" s="77">
        <v>0.71875</v>
      </c>
      <c r="L44">
        <v>42</v>
      </c>
      <c r="M44" s="190" t="s">
        <v>545</v>
      </c>
      <c r="N44" s="193" t="s">
        <v>638</v>
      </c>
      <c r="O44" s="193" t="s">
        <v>702</v>
      </c>
      <c r="P44" s="193" t="s">
        <v>770</v>
      </c>
      <c r="Q44" s="192"/>
      <c r="R44" s="106"/>
    </row>
    <row r="45" spans="2:18" ht="16.2" customHeight="1">
      <c r="B45" s="13"/>
      <c r="C45" s="13"/>
      <c r="D45" s="13"/>
      <c r="E45" s="13"/>
      <c r="F45" s="13"/>
      <c r="G45" s="36"/>
      <c r="H45" s="36"/>
      <c r="I45" s="72"/>
      <c r="J45" s="77">
        <v>0.72916666666666596</v>
      </c>
      <c r="L45">
        <v>43</v>
      </c>
      <c r="M45" s="190" t="s">
        <v>546</v>
      </c>
      <c r="N45" s="193" t="s">
        <v>639</v>
      </c>
      <c r="O45" s="193" t="s">
        <v>703</v>
      </c>
      <c r="P45" s="193" t="s">
        <v>771</v>
      </c>
      <c r="Q45" s="192"/>
      <c r="R45" s="106"/>
    </row>
    <row r="46" spans="2:18" ht="16.2" customHeight="1">
      <c r="B46" s="13"/>
      <c r="C46" s="13"/>
      <c r="D46" s="13"/>
      <c r="E46" s="13"/>
      <c r="F46" s="13"/>
      <c r="G46" s="36"/>
      <c r="H46" s="36"/>
      <c r="I46" s="72"/>
      <c r="J46" s="77">
        <v>0.73958333333333304</v>
      </c>
      <c r="L46">
        <v>44</v>
      </c>
      <c r="M46" s="190" t="s">
        <v>547</v>
      </c>
      <c r="N46" s="193" t="s">
        <v>640</v>
      </c>
      <c r="O46" s="193" t="s">
        <v>704</v>
      </c>
      <c r="P46" s="193" t="s">
        <v>772</v>
      </c>
      <c r="Q46" s="192"/>
      <c r="R46" s="106"/>
    </row>
    <row r="47" spans="2:18" ht="16.2" customHeight="1">
      <c r="B47" s="13"/>
      <c r="C47" s="13"/>
      <c r="D47" s="13"/>
      <c r="E47" s="13"/>
      <c r="F47" s="13"/>
      <c r="G47" s="36"/>
      <c r="H47" s="36"/>
      <c r="I47" s="72"/>
      <c r="J47" s="77">
        <v>0.75</v>
      </c>
      <c r="L47">
        <v>45</v>
      </c>
      <c r="M47" s="190" t="s">
        <v>548</v>
      </c>
      <c r="N47" s="193" t="s">
        <v>334</v>
      </c>
      <c r="O47" s="193" t="s">
        <v>305</v>
      </c>
      <c r="P47" s="193" t="s">
        <v>773</v>
      </c>
      <c r="Q47" s="192"/>
      <c r="R47" s="106"/>
    </row>
    <row r="48" spans="2:18" ht="16.2" customHeight="1">
      <c r="B48" s="13"/>
      <c r="C48" s="13"/>
      <c r="D48" s="13"/>
      <c r="E48" s="13"/>
      <c r="F48" s="13"/>
      <c r="G48" s="36"/>
      <c r="H48" s="36"/>
      <c r="I48" s="72"/>
      <c r="J48" s="77">
        <v>0.75694444444444453</v>
      </c>
      <c r="L48">
        <v>46</v>
      </c>
      <c r="M48" s="190" t="s">
        <v>549</v>
      </c>
      <c r="N48" s="193" t="s">
        <v>641</v>
      </c>
      <c r="O48" s="193" t="s">
        <v>705</v>
      </c>
      <c r="P48" s="193" t="s">
        <v>774</v>
      </c>
      <c r="Q48" s="192"/>
      <c r="R48" s="106"/>
    </row>
    <row r="49" spans="2:18" ht="16.2" customHeight="1">
      <c r="B49" s="13"/>
      <c r="C49" s="13"/>
      <c r="D49" s="13"/>
      <c r="E49" s="13"/>
      <c r="F49" s="13"/>
      <c r="G49" s="36"/>
      <c r="H49" s="36"/>
      <c r="I49" s="72"/>
      <c r="J49" s="77">
        <v>0.76041666666666596</v>
      </c>
      <c r="L49">
        <v>47</v>
      </c>
      <c r="M49" s="190" t="s">
        <v>550</v>
      </c>
      <c r="N49" s="193" t="s">
        <v>642</v>
      </c>
      <c r="O49" s="193" t="s">
        <v>706</v>
      </c>
      <c r="P49" s="193" t="s">
        <v>754</v>
      </c>
      <c r="Q49" s="192"/>
      <c r="R49" s="106"/>
    </row>
    <row r="50" spans="2:18" ht="16.2" customHeight="1">
      <c r="B50" s="13"/>
      <c r="C50" s="13"/>
      <c r="D50" s="13"/>
      <c r="E50" s="13"/>
      <c r="F50" s="13"/>
      <c r="G50" s="36"/>
      <c r="H50" s="36"/>
      <c r="I50" s="72"/>
      <c r="J50" s="77">
        <v>0.77083333333333304</v>
      </c>
      <c r="L50">
        <v>48</v>
      </c>
      <c r="M50" s="190" t="s">
        <v>551</v>
      </c>
      <c r="N50" s="193" t="s">
        <v>335</v>
      </c>
      <c r="O50" s="193"/>
      <c r="P50" s="193" t="s">
        <v>754</v>
      </c>
      <c r="Q50" s="192"/>
      <c r="R50" s="106"/>
    </row>
    <row r="51" spans="2:18" ht="16.2" customHeight="1">
      <c r="B51" s="13"/>
      <c r="C51" s="13"/>
      <c r="D51" s="13"/>
      <c r="E51" s="13"/>
      <c r="F51" s="13"/>
      <c r="G51" s="36"/>
      <c r="H51" s="36"/>
      <c r="I51" s="72"/>
      <c r="J51" s="77">
        <v>0.77777777777777779</v>
      </c>
      <c r="L51">
        <v>49</v>
      </c>
      <c r="M51" s="190" t="s">
        <v>552</v>
      </c>
      <c r="N51" s="193" t="s">
        <v>643</v>
      </c>
      <c r="O51" s="193" t="s">
        <v>707</v>
      </c>
      <c r="P51" s="193" t="s">
        <v>754</v>
      </c>
      <c r="Q51" s="192"/>
      <c r="R51" s="106"/>
    </row>
    <row r="52" spans="2:18" ht="16.2" customHeight="1">
      <c r="B52" s="13"/>
      <c r="C52" s="13"/>
      <c r="D52" s="13"/>
      <c r="E52" s="13"/>
      <c r="F52" s="13"/>
      <c r="G52" s="36"/>
      <c r="H52" s="36"/>
      <c r="I52" s="72"/>
      <c r="J52" s="77">
        <v>0.781249999999999</v>
      </c>
      <c r="L52">
        <v>50</v>
      </c>
      <c r="M52" s="190" t="s">
        <v>553</v>
      </c>
      <c r="N52" s="193" t="s">
        <v>644</v>
      </c>
      <c r="O52" s="193" t="s">
        <v>336</v>
      </c>
      <c r="P52" s="193" t="s">
        <v>775</v>
      </c>
      <c r="Q52" s="192"/>
      <c r="R52" s="106"/>
    </row>
    <row r="53" spans="2:18" ht="16.2" customHeight="1">
      <c r="B53" s="13"/>
      <c r="C53" s="13"/>
      <c r="D53" s="13"/>
      <c r="E53" s="13"/>
      <c r="F53" s="13"/>
      <c r="G53" s="36"/>
      <c r="H53" s="36"/>
      <c r="I53" s="72"/>
      <c r="J53" s="77">
        <v>0.79166666666666596</v>
      </c>
      <c r="L53">
        <v>51</v>
      </c>
      <c r="M53" s="190" t="s">
        <v>554</v>
      </c>
      <c r="N53" s="193" t="s">
        <v>337</v>
      </c>
      <c r="O53" s="193" t="s">
        <v>305</v>
      </c>
      <c r="P53" s="193" t="s">
        <v>776</v>
      </c>
      <c r="Q53" s="192"/>
      <c r="R53" s="106"/>
    </row>
    <row r="54" spans="2:18" ht="16.2" customHeight="1">
      <c r="B54" s="13"/>
      <c r="C54" s="13"/>
      <c r="D54" s="13"/>
      <c r="E54" s="13"/>
      <c r="F54" s="13"/>
      <c r="G54" s="36"/>
      <c r="H54" s="36"/>
      <c r="I54" s="72"/>
      <c r="J54" s="77">
        <v>0.80208333333333304</v>
      </c>
      <c r="L54">
        <v>52</v>
      </c>
      <c r="M54" s="190" t="s">
        <v>555</v>
      </c>
      <c r="N54" s="193" t="s">
        <v>338</v>
      </c>
      <c r="O54" s="193" t="s">
        <v>305</v>
      </c>
      <c r="P54" s="193" t="s">
        <v>777</v>
      </c>
      <c r="Q54" s="192"/>
      <c r="R54" s="106"/>
    </row>
    <row r="55" spans="2:18" ht="16.2" customHeight="1">
      <c r="B55" s="13"/>
      <c r="C55" s="13"/>
      <c r="D55" s="13"/>
      <c r="E55" s="13"/>
      <c r="F55" s="13"/>
      <c r="G55" s="36"/>
      <c r="H55" s="36"/>
      <c r="I55" s="72"/>
      <c r="J55" s="77">
        <v>0.812499999999999</v>
      </c>
      <c r="L55">
        <v>53</v>
      </c>
      <c r="M55" s="190" t="s">
        <v>556</v>
      </c>
      <c r="N55" s="193" t="s">
        <v>645</v>
      </c>
      <c r="O55" s="193" t="s">
        <v>305</v>
      </c>
      <c r="P55" s="193" t="s">
        <v>778</v>
      </c>
      <c r="Q55" s="192"/>
      <c r="R55" s="106"/>
    </row>
    <row r="56" spans="2:18" ht="16.2" customHeight="1">
      <c r="B56" s="13"/>
      <c r="C56" s="13"/>
      <c r="D56" s="13"/>
      <c r="E56" s="13"/>
      <c r="F56" s="13"/>
      <c r="G56" s="36"/>
      <c r="H56" s="36"/>
      <c r="I56" s="72"/>
      <c r="J56" s="77">
        <v>0.82291666666666596</v>
      </c>
      <c r="L56">
        <v>54</v>
      </c>
      <c r="M56" s="190" t="s">
        <v>557</v>
      </c>
      <c r="N56" s="193" t="s">
        <v>646</v>
      </c>
      <c r="O56" s="193" t="s">
        <v>708</v>
      </c>
      <c r="P56" s="193" t="s">
        <v>748</v>
      </c>
      <c r="Q56" s="192"/>
      <c r="R56" s="106"/>
    </row>
    <row r="57" spans="2:18" ht="16.2" customHeight="1">
      <c r="B57" s="13"/>
      <c r="C57" s="13"/>
      <c r="D57" s="13"/>
      <c r="E57" s="13"/>
      <c r="F57" s="13"/>
      <c r="G57" s="36"/>
      <c r="H57" s="36"/>
      <c r="I57" s="72"/>
      <c r="J57" s="77">
        <v>0.83333333333333304</v>
      </c>
      <c r="L57">
        <v>55</v>
      </c>
      <c r="M57" s="190" t="s">
        <v>558</v>
      </c>
      <c r="N57" s="193" t="s">
        <v>647</v>
      </c>
      <c r="O57" s="193" t="s">
        <v>709</v>
      </c>
      <c r="P57" s="193" t="s">
        <v>767</v>
      </c>
      <c r="Q57" s="192"/>
      <c r="R57" s="106"/>
    </row>
    <row r="58" spans="2:18" ht="16.2" customHeight="1">
      <c r="L58">
        <v>56</v>
      </c>
      <c r="M58" s="190" t="s">
        <v>559</v>
      </c>
      <c r="N58" s="193" t="s">
        <v>648</v>
      </c>
      <c r="O58" s="193" t="s">
        <v>710</v>
      </c>
      <c r="P58" s="193" t="s">
        <v>770</v>
      </c>
      <c r="Q58" s="192"/>
      <c r="R58" s="106"/>
    </row>
    <row r="59" spans="2:18" ht="16.2" customHeight="1">
      <c r="L59">
        <v>57</v>
      </c>
      <c r="M59" s="190" t="s">
        <v>560</v>
      </c>
      <c r="N59" s="193" t="s">
        <v>339</v>
      </c>
      <c r="O59" s="193" t="s">
        <v>305</v>
      </c>
      <c r="P59" s="193" t="s">
        <v>779</v>
      </c>
      <c r="Q59" s="192"/>
      <c r="R59" s="106"/>
    </row>
    <row r="60" spans="2:18" ht="16.2" customHeight="1">
      <c r="L60">
        <v>58</v>
      </c>
      <c r="M60" s="190" t="s">
        <v>561</v>
      </c>
      <c r="N60" s="193" t="s">
        <v>649</v>
      </c>
      <c r="O60" s="193"/>
      <c r="P60" s="193" t="s">
        <v>780</v>
      </c>
      <c r="Q60" s="192"/>
      <c r="R60" s="106"/>
    </row>
    <row r="61" spans="2:18" ht="16.2" customHeight="1">
      <c r="L61">
        <v>59</v>
      </c>
      <c r="M61" s="190" t="s">
        <v>562</v>
      </c>
      <c r="N61" s="193" t="s">
        <v>340</v>
      </c>
      <c r="O61" s="193" t="s">
        <v>341</v>
      </c>
      <c r="P61" s="193" t="s">
        <v>781</v>
      </c>
      <c r="Q61" s="192"/>
      <c r="R61" s="106"/>
    </row>
    <row r="62" spans="2:18" ht="16.2" customHeight="1">
      <c r="L62">
        <v>60</v>
      </c>
      <c r="M62" s="190" t="s">
        <v>563</v>
      </c>
      <c r="N62" s="193" t="s">
        <v>342</v>
      </c>
      <c r="O62" s="193" t="s">
        <v>343</v>
      </c>
      <c r="P62" s="193" t="s">
        <v>782</v>
      </c>
      <c r="Q62" s="192"/>
      <c r="R62" s="106"/>
    </row>
    <row r="63" spans="2:18" ht="16.2" customHeight="1">
      <c r="L63">
        <v>61</v>
      </c>
      <c r="M63" s="190" t="s">
        <v>564</v>
      </c>
      <c r="N63" s="193" t="s">
        <v>344</v>
      </c>
      <c r="O63" s="193" t="s">
        <v>305</v>
      </c>
      <c r="P63" s="193" t="s">
        <v>783</v>
      </c>
      <c r="Q63" s="192"/>
      <c r="R63" s="106"/>
    </row>
    <row r="64" spans="2:18" ht="16.2" customHeight="1">
      <c r="L64">
        <v>62</v>
      </c>
      <c r="M64" s="190" t="s">
        <v>565</v>
      </c>
      <c r="N64" s="193" t="s">
        <v>650</v>
      </c>
      <c r="O64" s="193" t="s">
        <v>305</v>
      </c>
      <c r="P64" s="193" t="s">
        <v>784</v>
      </c>
      <c r="Q64" s="192"/>
      <c r="R64" s="106"/>
    </row>
    <row r="65" spans="12:18" ht="16.2" customHeight="1">
      <c r="L65">
        <v>63</v>
      </c>
      <c r="M65" s="190" t="s">
        <v>566</v>
      </c>
      <c r="N65" s="193" t="s">
        <v>651</v>
      </c>
      <c r="O65" s="193" t="s">
        <v>711</v>
      </c>
      <c r="P65" s="193" t="s">
        <v>785</v>
      </c>
      <c r="Q65" s="192"/>
      <c r="R65" s="106"/>
    </row>
    <row r="66" spans="12:18" ht="16.2" customHeight="1">
      <c r="L66">
        <v>64</v>
      </c>
      <c r="M66" s="190" t="s">
        <v>567</v>
      </c>
      <c r="N66" s="193" t="s">
        <v>345</v>
      </c>
      <c r="O66" s="193" t="s">
        <v>305</v>
      </c>
      <c r="P66" s="193" t="s">
        <v>786</v>
      </c>
      <c r="Q66" s="192"/>
      <c r="R66" s="106"/>
    </row>
    <row r="67" spans="12:18" ht="16.2" customHeight="1">
      <c r="L67">
        <v>65</v>
      </c>
      <c r="M67" s="190" t="s">
        <v>568</v>
      </c>
      <c r="N67" s="193" t="s">
        <v>652</v>
      </c>
      <c r="O67" s="193" t="s">
        <v>712</v>
      </c>
      <c r="P67" s="193"/>
      <c r="Q67" s="192"/>
      <c r="R67" s="106"/>
    </row>
    <row r="68" spans="12:18" ht="16.2" customHeight="1">
      <c r="L68">
        <v>66</v>
      </c>
      <c r="M68" s="190" t="s">
        <v>569</v>
      </c>
      <c r="N68" s="193" t="s">
        <v>346</v>
      </c>
      <c r="O68" s="193" t="s">
        <v>305</v>
      </c>
      <c r="P68" s="193" t="s">
        <v>787</v>
      </c>
      <c r="Q68" s="192"/>
      <c r="R68" s="106"/>
    </row>
    <row r="69" spans="12:18" ht="16.2" customHeight="1">
      <c r="L69">
        <v>67</v>
      </c>
      <c r="M69" s="190" t="s">
        <v>570</v>
      </c>
      <c r="N69" s="193" t="s">
        <v>347</v>
      </c>
      <c r="O69" s="193" t="s">
        <v>305</v>
      </c>
      <c r="P69" s="193" t="s">
        <v>788</v>
      </c>
      <c r="Q69" s="192"/>
      <c r="R69" s="106"/>
    </row>
    <row r="70" spans="12:18" ht="16.2" customHeight="1">
      <c r="L70">
        <v>68</v>
      </c>
      <c r="M70" s="190" t="s">
        <v>571</v>
      </c>
      <c r="N70" s="193" t="s">
        <v>348</v>
      </c>
      <c r="O70" s="193" t="s">
        <v>305</v>
      </c>
      <c r="P70" s="193" t="s">
        <v>789</v>
      </c>
      <c r="Q70" s="192"/>
      <c r="R70" s="106"/>
    </row>
    <row r="71" spans="12:18" ht="16.2" customHeight="1">
      <c r="L71">
        <v>69</v>
      </c>
      <c r="M71" s="190" t="s">
        <v>572</v>
      </c>
      <c r="N71" s="193" t="s">
        <v>349</v>
      </c>
      <c r="O71" s="193"/>
      <c r="P71" s="193" t="s">
        <v>790</v>
      </c>
      <c r="Q71" s="192"/>
      <c r="R71" s="106"/>
    </row>
    <row r="72" spans="12:18" ht="16.2" customHeight="1">
      <c r="L72">
        <v>70</v>
      </c>
      <c r="M72" s="190" t="s">
        <v>573</v>
      </c>
      <c r="N72" s="193" t="s">
        <v>653</v>
      </c>
      <c r="O72" s="193" t="s">
        <v>713</v>
      </c>
      <c r="P72" s="193" t="s">
        <v>791</v>
      </c>
      <c r="Q72" s="192"/>
      <c r="R72" s="106"/>
    </row>
    <row r="73" spans="12:18" ht="16.2" customHeight="1">
      <c r="L73">
        <v>71</v>
      </c>
      <c r="M73" s="190" t="s">
        <v>574</v>
      </c>
      <c r="N73" s="193" t="s">
        <v>654</v>
      </c>
      <c r="O73" s="193" t="s">
        <v>350</v>
      </c>
      <c r="P73" s="193" t="s">
        <v>750</v>
      </c>
      <c r="Q73" s="192"/>
      <c r="R73" s="106"/>
    </row>
    <row r="74" spans="12:18" ht="16.2" customHeight="1">
      <c r="L74">
        <v>72</v>
      </c>
      <c r="M74" s="190" t="s">
        <v>575</v>
      </c>
      <c r="N74" s="193" t="s">
        <v>655</v>
      </c>
      <c r="O74" s="193"/>
      <c r="P74" s="193" t="s">
        <v>754</v>
      </c>
      <c r="Q74" s="192"/>
      <c r="R74" s="106"/>
    </row>
    <row r="75" spans="12:18" ht="16.2" customHeight="1">
      <c r="L75">
        <v>73</v>
      </c>
      <c r="M75" s="190" t="s">
        <v>576</v>
      </c>
      <c r="N75" s="193" t="s">
        <v>656</v>
      </c>
      <c r="O75" s="193" t="s">
        <v>351</v>
      </c>
      <c r="P75" s="193" t="s">
        <v>792</v>
      </c>
      <c r="Q75" s="192"/>
      <c r="R75" s="106"/>
    </row>
    <row r="76" spans="12:18" ht="16.2" customHeight="1">
      <c r="L76">
        <v>74</v>
      </c>
      <c r="M76" s="190" t="s">
        <v>577</v>
      </c>
      <c r="N76" s="193" t="s">
        <v>352</v>
      </c>
      <c r="O76" s="193" t="s">
        <v>353</v>
      </c>
      <c r="P76" s="193" t="s">
        <v>793</v>
      </c>
      <c r="Q76" s="192"/>
      <c r="R76" s="106"/>
    </row>
    <row r="77" spans="12:18" ht="16.2" customHeight="1">
      <c r="L77">
        <v>75</v>
      </c>
      <c r="M77" s="192" t="s">
        <v>578</v>
      </c>
      <c r="N77" s="193" t="s">
        <v>354</v>
      </c>
      <c r="O77" s="193"/>
      <c r="P77" s="193" t="s">
        <v>794</v>
      </c>
      <c r="Q77" s="192"/>
      <c r="R77" s="106"/>
    </row>
    <row r="78" spans="12:18" ht="16.2" customHeight="1">
      <c r="L78">
        <v>76</v>
      </c>
      <c r="M78" s="192" t="s">
        <v>579</v>
      </c>
      <c r="N78" s="193" t="s">
        <v>657</v>
      </c>
      <c r="O78" s="193" t="s">
        <v>714</v>
      </c>
      <c r="P78" s="193" t="s">
        <v>795</v>
      </c>
      <c r="Q78" s="192"/>
      <c r="R78" s="106"/>
    </row>
    <row r="79" spans="12:18" ht="16.2" customHeight="1">
      <c r="L79">
        <v>77</v>
      </c>
      <c r="M79" s="190" t="s">
        <v>580</v>
      </c>
      <c r="N79" s="193" t="s">
        <v>355</v>
      </c>
      <c r="O79" s="193" t="s">
        <v>305</v>
      </c>
      <c r="P79" s="193" t="s">
        <v>754</v>
      </c>
      <c r="Q79" s="192"/>
      <c r="R79" s="106"/>
    </row>
    <row r="80" spans="12:18" ht="16.2" customHeight="1">
      <c r="L80">
        <v>78</v>
      </c>
      <c r="M80" s="190" t="s">
        <v>581</v>
      </c>
      <c r="N80" s="193" t="s">
        <v>658</v>
      </c>
      <c r="O80" s="193" t="s">
        <v>305</v>
      </c>
      <c r="P80" s="193" t="s">
        <v>796</v>
      </c>
      <c r="Q80" s="192"/>
      <c r="R80" s="106"/>
    </row>
    <row r="81" spans="12:18" ht="16.2" customHeight="1">
      <c r="L81">
        <v>79</v>
      </c>
      <c r="M81" s="190" t="s">
        <v>290</v>
      </c>
      <c r="N81" s="193" t="s">
        <v>356</v>
      </c>
      <c r="O81" s="193" t="s">
        <v>305</v>
      </c>
      <c r="P81" s="193" t="s">
        <v>797</v>
      </c>
      <c r="Q81" s="192"/>
      <c r="R81" s="106"/>
    </row>
    <row r="82" spans="12:18" ht="16.2" customHeight="1">
      <c r="L82">
        <v>80</v>
      </c>
      <c r="M82" s="190" t="s">
        <v>582</v>
      </c>
      <c r="N82" s="193" t="s">
        <v>659</v>
      </c>
      <c r="O82" s="193" t="s">
        <v>357</v>
      </c>
      <c r="P82" s="193" t="s">
        <v>752</v>
      </c>
      <c r="Q82" s="192"/>
      <c r="R82" s="106"/>
    </row>
    <row r="83" spans="12:18" ht="16.2" customHeight="1">
      <c r="L83">
        <v>81</v>
      </c>
      <c r="M83" s="190" t="s">
        <v>583</v>
      </c>
      <c r="N83" s="193" t="s">
        <v>660</v>
      </c>
      <c r="O83" s="193" t="s">
        <v>358</v>
      </c>
      <c r="P83" s="193" t="s">
        <v>798</v>
      </c>
      <c r="Q83" s="192"/>
      <c r="R83" s="106"/>
    </row>
    <row r="84" spans="12:18" ht="16.2" customHeight="1">
      <c r="L84">
        <v>82</v>
      </c>
      <c r="M84" s="190" t="s">
        <v>584</v>
      </c>
      <c r="N84" s="193" t="s">
        <v>359</v>
      </c>
      <c r="O84" s="193" t="s">
        <v>305</v>
      </c>
      <c r="P84" s="193" t="s">
        <v>799</v>
      </c>
      <c r="Q84" s="192"/>
      <c r="R84" s="106"/>
    </row>
    <row r="85" spans="12:18" ht="16.2" customHeight="1">
      <c r="L85">
        <v>83</v>
      </c>
      <c r="M85" s="190" t="s">
        <v>585</v>
      </c>
      <c r="N85" s="193" t="s">
        <v>661</v>
      </c>
      <c r="O85" s="193" t="s">
        <v>360</v>
      </c>
      <c r="P85" s="193" t="s">
        <v>800</v>
      </c>
      <c r="Q85" s="192"/>
      <c r="R85" s="106"/>
    </row>
    <row r="86" spans="12:18" ht="16.2" customHeight="1">
      <c r="L86">
        <v>84</v>
      </c>
      <c r="M86" s="190" t="s">
        <v>586</v>
      </c>
      <c r="N86" s="193" t="s">
        <v>662</v>
      </c>
      <c r="O86" s="193" t="s">
        <v>715</v>
      </c>
      <c r="P86" s="193" t="s">
        <v>801</v>
      </c>
      <c r="Q86" s="192"/>
      <c r="R86" s="106"/>
    </row>
    <row r="87" spans="12:18" ht="16.2" customHeight="1">
      <c r="L87">
        <v>85</v>
      </c>
      <c r="M87" s="191" t="s">
        <v>587</v>
      </c>
      <c r="N87" s="193" t="s">
        <v>663</v>
      </c>
      <c r="O87" s="193" t="s">
        <v>716</v>
      </c>
      <c r="P87" s="193" t="s">
        <v>802</v>
      </c>
      <c r="Q87" s="192"/>
      <c r="R87" s="106"/>
    </row>
    <row r="88" spans="12:18" ht="16.2" customHeight="1">
      <c r="L88">
        <v>86</v>
      </c>
      <c r="M88" s="191" t="s">
        <v>588</v>
      </c>
      <c r="N88" s="194" t="s">
        <v>664</v>
      </c>
      <c r="O88" s="194" t="s">
        <v>717</v>
      </c>
      <c r="P88" s="194" t="s">
        <v>803</v>
      </c>
      <c r="Q88" s="192"/>
      <c r="R88" s="106"/>
    </row>
    <row r="89" spans="12:18" ht="16.2" customHeight="1">
      <c r="L89">
        <v>87</v>
      </c>
      <c r="M89" s="191" t="s">
        <v>589</v>
      </c>
      <c r="N89" s="193" t="s">
        <v>665</v>
      </c>
      <c r="O89" s="193" t="s">
        <v>305</v>
      </c>
      <c r="P89" s="193" t="s">
        <v>804</v>
      </c>
      <c r="Q89" s="192"/>
      <c r="R89" s="106"/>
    </row>
    <row r="90" spans="12:18" ht="16.2" customHeight="1">
      <c r="L90">
        <v>88</v>
      </c>
      <c r="M90" s="190" t="s">
        <v>590</v>
      </c>
      <c r="N90" s="193" t="s">
        <v>361</v>
      </c>
      <c r="O90" s="193" t="s">
        <v>362</v>
      </c>
      <c r="P90" s="193" t="s">
        <v>805</v>
      </c>
      <c r="Q90" s="192"/>
      <c r="R90" s="106"/>
    </row>
    <row r="91" spans="12:18" ht="16.2" customHeight="1">
      <c r="L91">
        <v>89</v>
      </c>
      <c r="M91" s="190" t="s">
        <v>591</v>
      </c>
      <c r="N91" s="193" t="s">
        <v>363</v>
      </c>
      <c r="O91" s="193" t="s">
        <v>305</v>
      </c>
      <c r="P91" s="193" t="s">
        <v>789</v>
      </c>
      <c r="Q91" s="192"/>
      <c r="R91" s="106"/>
    </row>
    <row r="92" spans="12:18" ht="16.2" customHeight="1">
      <c r="L92">
        <v>90</v>
      </c>
      <c r="M92" s="192" t="s">
        <v>592</v>
      </c>
      <c r="N92" s="193" t="s">
        <v>666</v>
      </c>
      <c r="O92" s="193" t="s">
        <v>305</v>
      </c>
      <c r="P92" s="193" t="s">
        <v>806</v>
      </c>
      <c r="Q92" s="192"/>
      <c r="R92" s="106"/>
    </row>
    <row r="93" spans="12:18" ht="16.2" customHeight="1">
      <c r="L93">
        <v>91</v>
      </c>
      <c r="M93" s="190" t="s">
        <v>593</v>
      </c>
      <c r="N93" s="193" t="s">
        <v>667</v>
      </c>
      <c r="O93" s="193" t="s">
        <v>718</v>
      </c>
      <c r="P93" s="193" t="s">
        <v>807</v>
      </c>
      <c r="Q93" s="192"/>
      <c r="R93" s="106"/>
    </row>
    <row r="94" spans="12:18" ht="16.2" customHeight="1">
      <c r="L94">
        <v>92</v>
      </c>
      <c r="M94" s="190" t="s">
        <v>594</v>
      </c>
      <c r="N94" s="193" t="s">
        <v>346</v>
      </c>
      <c r="O94" s="193" t="s">
        <v>305</v>
      </c>
      <c r="P94" s="193" t="s">
        <v>787</v>
      </c>
      <c r="Q94" s="192"/>
      <c r="R94" s="106"/>
    </row>
    <row r="95" spans="12:18" ht="16.2" customHeight="1">
      <c r="L95">
        <v>93</v>
      </c>
      <c r="M95" s="190" t="s">
        <v>595</v>
      </c>
      <c r="N95" s="193" t="s">
        <v>364</v>
      </c>
      <c r="O95" s="193" t="s">
        <v>365</v>
      </c>
      <c r="P95" s="193" t="s">
        <v>750</v>
      </c>
      <c r="Q95" s="192"/>
      <c r="R95" s="106"/>
    </row>
    <row r="96" spans="12:18" ht="16.2" customHeight="1">
      <c r="L96">
        <v>94</v>
      </c>
      <c r="M96" s="190" t="s">
        <v>596</v>
      </c>
      <c r="N96" s="193" t="s">
        <v>366</v>
      </c>
      <c r="O96" s="193" t="s">
        <v>367</v>
      </c>
      <c r="P96" s="193" t="s">
        <v>808</v>
      </c>
      <c r="Q96" s="192"/>
      <c r="R96" s="106"/>
    </row>
    <row r="97" spans="12:18" ht="16.2" customHeight="1">
      <c r="L97">
        <v>95</v>
      </c>
      <c r="M97" s="190" t="s">
        <v>597</v>
      </c>
      <c r="N97" s="193" t="s">
        <v>651</v>
      </c>
      <c r="O97" s="193" t="s">
        <v>719</v>
      </c>
      <c r="P97" s="193" t="s">
        <v>785</v>
      </c>
      <c r="Q97" s="192"/>
      <c r="R97" s="106"/>
    </row>
    <row r="98" spans="12:18" ht="16.2" customHeight="1">
      <c r="L98">
        <v>96</v>
      </c>
      <c r="M98" s="190" t="s">
        <v>598</v>
      </c>
      <c r="N98" s="193" t="s">
        <v>668</v>
      </c>
      <c r="O98" s="193" t="s">
        <v>368</v>
      </c>
      <c r="P98" s="193" t="s">
        <v>752</v>
      </c>
      <c r="Q98" s="192"/>
      <c r="R98" s="106"/>
    </row>
    <row r="99" spans="12:18" ht="16.2" customHeight="1">
      <c r="L99">
        <v>97</v>
      </c>
      <c r="M99" s="190" t="s">
        <v>599</v>
      </c>
      <c r="N99" s="193" t="s">
        <v>669</v>
      </c>
      <c r="O99" s="193" t="s">
        <v>720</v>
      </c>
      <c r="P99" s="193" t="s">
        <v>805</v>
      </c>
      <c r="Q99" s="192"/>
      <c r="R99" s="106"/>
    </row>
    <row r="100" spans="12:18" ht="16.2" customHeight="1">
      <c r="L100">
        <v>98</v>
      </c>
      <c r="M100" s="190" t="s">
        <v>600</v>
      </c>
      <c r="N100" s="193" t="s">
        <v>670</v>
      </c>
      <c r="O100" s="193" t="s">
        <v>305</v>
      </c>
      <c r="P100" s="193" t="s">
        <v>809</v>
      </c>
      <c r="Q100" s="192"/>
      <c r="R100" s="106"/>
    </row>
    <row r="101" spans="12:18" ht="16.2" customHeight="1">
      <c r="L101">
        <v>99</v>
      </c>
      <c r="M101" s="190" t="s">
        <v>601</v>
      </c>
      <c r="N101" s="193" t="s">
        <v>671</v>
      </c>
      <c r="O101" s="193" t="s">
        <v>369</v>
      </c>
      <c r="P101" s="193" t="s">
        <v>810</v>
      </c>
      <c r="Q101" s="192"/>
      <c r="R101" s="106"/>
    </row>
    <row r="102" spans="12:18" ht="16.2" customHeight="1">
      <c r="L102">
        <v>100</v>
      </c>
      <c r="M102" s="190" t="s">
        <v>602</v>
      </c>
      <c r="N102" s="193" t="s">
        <v>672</v>
      </c>
      <c r="O102" s="193" t="s">
        <v>721</v>
      </c>
      <c r="P102" s="193" t="s">
        <v>811</v>
      </c>
      <c r="Q102" s="192"/>
      <c r="R102" s="106"/>
    </row>
    <row r="103" spans="12:18" ht="16.2" customHeight="1">
      <c r="L103">
        <v>101</v>
      </c>
      <c r="M103" s="190" t="s">
        <v>603</v>
      </c>
      <c r="N103" s="193" t="s">
        <v>673</v>
      </c>
      <c r="O103" s="193" t="s">
        <v>722</v>
      </c>
      <c r="P103" s="193" t="s">
        <v>812</v>
      </c>
      <c r="Q103" s="192"/>
      <c r="R103" s="106"/>
    </row>
    <row r="104" spans="12:18" ht="16.2" customHeight="1">
      <c r="L104">
        <v>102</v>
      </c>
      <c r="M104" s="190" t="s">
        <v>604</v>
      </c>
      <c r="N104" s="193" t="s">
        <v>344</v>
      </c>
      <c r="O104" s="193" t="s">
        <v>305</v>
      </c>
      <c r="P104" s="193" t="s">
        <v>783</v>
      </c>
      <c r="Q104" s="192"/>
      <c r="R104" s="106"/>
    </row>
    <row r="105" spans="12:18" ht="16.2" customHeight="1">
      <c r="L105">
        <v>103</v>
      </c>
      <c r="M105" s="190" t="s">
        <v>605</v>
      </c>
      <c r="N105" s="193" t="s">
        <v>674</v>
      </c>
      <c r="O105" s="193" t="s">
        <v>370</v>
      </c>
      <c r="P105" s="193" t="s">
        <v>813</v>
      </c>
      <c r="Q105" s="192"/>
      <c r="R105" s="106"/>
    </row>
    <row r="106" spans="12:18" ht="16.2" customHeight="1">
      <c r="L106">
        <v>104</v>
      </c>
      <c r="M106" s="190" t="s">
        <v>606</v>
      </c>
      <c r="N106" s="193" t="s">
        <v>675</v>
      </c>
      <c r="O106" s="193" t="s">
        <v>723</v>
      </c>
      <c r="P106" s="193" t="s">
        <v>807</v>
      </c>
      <c r="Q106" s="192"/>
      <c r="R106" s="106"/>
    </row>
    <row r="107" spans="12:18" ht="16.2" customHeight="1">
      <c r="L107">
        <v>105</v>
      </c>
      <c r="M107" s="190" t="s">
        <v>607</v>
      </c>
      <c r="N107" s="193" t="s">
        <v>371</v>
      </c>
      <c r="O107" s="193"/>
      <c r="P107" s="193" t="s">
        <v>814</v>
      </c>
      <c r="Q107" s="192"/>
      <c r="R107" s="106"/>
    </row>
    <row r="108" spans="12:18" ht="16.2" customHeight="1">
      <c r="L108">
        <v>106</v>
      </c>
      <c r="M108" s="190" t="s">
        <v>608</v>
      </c>
      <c r="N108" s="193" t="s">
        <v>676</v>
      </c>
      <c r="O108" s="193" t="s">
        <v>724</v>
      </c>
      <c r="P108" s="193"/>
      <c r="Q108" s="192"/>
      <c r="R108" s="106"/>
    </row>
    <row r="109" spans="12:18" ht="16.2" customHeight="1">
      <c r="L109">
        <v>107</v>
      </c>
      <c r="M109" s="190" t="s">
        <v>291</v>
      </c>
      <c r="N109" s="193" t="s">
        <v>677</v>
      </c>
      <c r="O109" s="193"/>
      <c r="P109" s="193" t="s">
        <v>815</v>
      </c>
      <c r="Q109" s="192"/>
      <c r="R109" s="106"/>
    </row>
    <row r="110" spans="12:18" ht="16.2" customHeight="1">
      <c r="L110">
        <v>108</v>
      </c>
      <c r="M110" s="190" t="s">
        <v>292</v>
      </c>
      <c r="N110" s="193" t="s">
        <v>678</v>
      </c>
      <c r="O110" s="193"/>
      <c r="P110" s="193" t="s">
        <v>816</v>
      </c>
      <c r="Q110" s="192"/>
      <c r="R110" s="106"/>
    </row>
    <row r="111" spans="12:18" ht="16.2" customHeight="1">
      <c r="L111">
        <v>109</v>
      </c>
      <c r="M111" s="190" t="s">
        <v>293</v>
      </c>
      <c r="N111" s="193" t="s">
        <v>679</v>
      </c>
      <c r="O111" s="193" t="s">
        <v>725</v>
      </c>
      <c r="P111" s="193" t="s">
        <v>817</v>
      </c>
      <c r="Q111" s="192"/>
      <c r="R111" s="106"/>
    </row>
    <row r="112" spans="12:18" ht="16.2" customHeight="1">
      <c r="L112">
        <v>110</v>
      </c>
      <c r="M112" s="190" t="s">
        <v>294</v>
      </c>
      <c r="N112" s="193" t="s">
        <v>680</v>
      </c>
      <c r="O112" s="193" t="s">
        <v>726</v>
      </c>
      <c r="P112" s="193"/>
      <c r="Q112" s="192"/>
      <c r="R112" s="106"/>
    </row>
    <row r="113" spans="12:18" ht="16.2" customHeight="1">
      <c r="L113">
        <v>111</v>
      </c>
      <c r="M113" s="192" t="s">
        <v>609</v>
      </c>
      <c r="N113" s="191" t="s">
        <v>681</v>
      </c>
      <c r="O113" s="191" t="s">
        <v>727</v>
      </c>
      <c r="P113" s="193"/>
      <c r="Q113" s="192"/>
      <c r="R113" s="106"/>
    </row>
    <row r="114" spans="12:18" ht="16.2" customHeight="1">
      <c r="L114">
        <v>112</v>
      </c>
      <c r="M114" s="192" t="s">
        <v>610</v>
      </c>
      <c r="N114" s="195" t="s">
        <v>682</v>
      </c>
      <c r="O114" s="195" t="s">
        <v>372</v>
      </c>
      <c r="P114" s="195" t="s">
        <v>818</v>
      </c>
      <c r="Q114" s="192"/>
      <c r="R114" s="106"/>
    </row>
    <row r="115" spans="12:18" ht="16.2" customHeight="1">
      <c r="L115">
        <v>113</v>
      </c>
      <c r="M115" s="190" t="s">
        <v>611</v>
      </c>
      <c r="N115" s="195" t="s">
        <v>669</v>
      </c>
      <c r="O115" s="195" t="s">
        <v>728</v>
      </c>
      <c r="P115" s="195" t="s">
        <v>805</v>
      </c>
      <c r="Q115" s="192"/>
      <c r="R115" s="106"/>
    </row>
    <row r="116" spans="12:18" ht="16.2" customHeight="1">
      <c r="L116">
        <v>114</v>
      </c>
      <c r="M116" s="192" t="s">
        <v>612</v>
      </c>
      <c r="N116" s="196" t="s">
        <v>683</v>
      </c>
      <c r="O116" s="195"/>
      <c r="P116" s="195" t="s">
        <v>819</v>
      </c>
      <c r="Q116" s="192"/>
      <c r="R116" s="106"/>
    </row>
    <row r="117" spans="12:18" ht="16.2" customHeight="1">
      <c r="L117" s="189">
        <v>115</v>
      </c>
      <c r="M117" s="190" t="s">
        <v>613</v>
      </c>
      <c r="N117" s="195" t="s">
        <v>684</v>
      </c>
      <c r="O117" s="195" t="s">
        <v>729</v>
      </c>
      <c r="P117" s="195"/>
      <c r="Q117" s="192"/>
      <c r="R117" s="106"/>
    </row>
    <row r="118" spans="12:18" ht="16.2" customHeight="1">
      <c r="L118" s="189">
        <v>116</v>
      </c>
      <c r="M118" s="192" t="s">
        <v>614</v>
      </c>
      <c r="N118" s="195" t="s">
        <v>685</v>
      </c>
      <c r="O118" s="195"/>
      <c r="P118" s="195" t="s">
        <v>820</v>
      </c>
      <c r="Q118" s="192"/>
      <c r="R118" s="106"/>
    </row>
    <row r="119" spans="12:18" ht="16.2" customHeight="1">
      <c r="L119" s="189">
        <v>117</v>
      </c>
      <c r="M119" s="190" t="s">
        <v>615</v>
      </c>
      <c r="N119" s="193" t="s">
        <v>686</v>
      </c>
      <c r="O119" s="195" t="s">
        <v>727</v>
      </c>
      <c r="P119" s="193" t="s">
        <v>805</v>
      </c>
      <c r="Q119" s="192"/>
      <c r="R119" s="106"/>
    </row>
    <row r="120" spans="12:18" ht="16.2" customHeight="1">
      <c r="L120" s="189">
        <v>118</v>
      </c>
      <c r="M120" s="190" t="s">
        <v>616</v>
      </c>
      <c r="N120" s="195" t="s">
        <v>687</v>
      </c>
      <c r="O120" s="195">
        <v>102</v>
      </c>
      <c r="P120" s="195" t="s">
        <v>821</v>
      </c>
      <c r="Q120" s="192"/>
      <c r="R120" s="106"/>
    </row>
    <row r="121" spans="12:18" ht="16.2" customHeight="1">
      <c r="L121" s="189">
        <v>119</v>
      </c>
      <c r="M121" s="192" t="s">
        <v>617</v>
      </c>
      <c r="N121" s="195" t="s">
        <v>688</v>
      </c>
      <c r="O121" s="195"/>
      <c r="P121" s="195" t="s">
        <v>822</v>
      </c>
      <c r="Q121" s="192"/>
      <c r="R121" s="106"/>
    </row>
    <row r="122" spans="12:18" ht="16.2" customHeight="1">
      <c r="L122" s="189">
        <v>120</v>
      </c>
      <c r="M122" s="192" t="s">
        <v>618</v>
      </c>
      <c r="N122" s="195" t="s">
        <v>689</v>
      </c>
      <c r="O122" s="195"/>
      <c r="P122" s="192"/>
      <c r="Q122" s="192"/>
      <c r="R122" s="106"/>
    </row>
  </sheetData>
  <mergeCells count="1">
    <mergeCell ref="H2:I2"/>
  </mergeCells>
  <phoneticPr fontId="45"/>
  <pageMargins left="0.70866141732283472" right="0.70866141732283472" top="0.74803149606299213" bottom="0.74803149606299213" header="0.31496062992125984" footer="0.31496062992125984"/>
  <pageSetup paperSize="9" scale="64" orientation="landscape" r:id="rId1"/>
  <headerFooter>
    <oddHeader>&amp;RR7,当初申請用</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0000"/>
  </sheetPr>
  <dimension ref="A1:AV5"/>
  <sheetViews>
    <sheetView workbookViewId="0">
      <selection activeCell="A2" sqref="A2"/>
    </sheetView>
  </sheetViews>
  <sheetFormatPr defaultRowHeight="13.2"/>
  <cols>
    <col min="1" max="1" width="36.77734375" customWidth="1"/>
    <col min="2" max="2" width="8.88671875" style="205"/>
    <col min="3" max="3" width="11.33203125" bestFit="1" customWidth="1"/>
    <col min="6" max="6" width="10.44140625" bestFit="1" customWidth="1"/>
    <col min="15" max="15" width="10.88671875" customWidth="1"/>
    <col min="18" max="18" width="10.88671875" customWidth="1"/>
    <col min="37" max="37" width="10.44140625" bestFit="1" customWidth="1"/>
    <col min="40" max="40" width="10.44140625" bestFit="1" customWidth="1"/>
  </cols>
  <sheetData>
    <row r="1" spans="1:48" s="104" customFormat="1" ht="48">
      <c r="A1" s="209" t="s">
        <v>164</v>
      </c>
      <c r="B1" s="210" t="s">
        <v>846</v>
      </c>
      <c r="C1" s="210" t="s">
        <v>847</v>
      </c>
      <c r="D1" s="215" t="s">
        <v>848</v>
      </c>
      <c r="E1" s="215" t="s">
        <v>849</v>
      </c>
      <c r="F1" s="210" t="s">
        <v>850</v>
      </c>
      <c r="G1" s="215" t="s">
        <v>851</v>
      </c>
      <c r="H1" s="211" t="s">
        <v>852</v>
      </c>
      <c r="I1" s="215" t="s">
        <v>853</v>
      </c>
      <c r="J1" s="215" t="s">
        <v>854</v>
      </c>
      <c r="K1" s="215" t="s">
        <v>855</v>
      </c>
      <c r="L1" s="215" t="s">
        <v>856</v>
      </c>
      <c r="M1" s="215" t="s">
        <v>857</v>
      </c>
      <c r="N1" s="211" t="s">
        <v>858</v>
      </c>
      <c r="O1" s="210" t="s">
        <v>859</v>
      </c>
      <c r="P1" s="212" t="s">
        <v>860</v>
      </c>
      <c r="Q1" s="212" t="s">
        <v>861</v>
      </c>
      <c r="R1" s="215" t="s">
        <v>406</v>
      </c>
      <c r="S1" s="210" t="s">
        <v>862</v>
      </c>
      <c r="T1" s="212" t="s">
        <v>863</v>
      </c>
      <c r="U1" s="212" t="s">
        <v>864</v>
      </c>
      <c r="V1" s="215" t="s">
        <v>407</v>
      </c>
      <c r="W1" s="212" t="s">
        <v>865</v>
      </c>
      <c r="X1" s="212" t="s">
        <v>866</v>
      </c>
      <c r="Y1" s="215" t="s">
        <v>867</v>
      </c>
      <c r="Z1" s="212" t="s">
        <v>868</v>
      </c>
      <c r="AA1" s="212" t="s">
        <v>875</v>
      </c>
      <c r="AB1" s="215" t="s">
        <v>869</v>
      </c>
      <c r="AC1" s="212" t="s">
        <v>870</v>
      </c>
      <c r="AD1" s="212" t="s">
        <v>874</v>
      </c>
      <c r="AE1" s="215" t="s">
        <v>871</v>
      </c>
      <c r="AF1" s="212" t="s">
        <v>872</v>
      </c>
      <c r="AG1" s="212" t="s">
        <v>873</v>
      </c>
      <c r="AH1" s="215" t="s">
        <v>876</v>
      </c>
      <c r="AI1" s="215" t="s">
        <v>877</v>
      </c>
      <c r="AJ1" s="210" t="s">
        <v>408</v>
      </c>
      <c r="AK1" s="210" t="s">
        <v>439</v>
      </c>
      <c r="AL1" s="210" t="s">
        <v>440</v>
      </c>
      <c r="AM1" s="216" t="s">
        <v>879</v>
      </c>
      <c r="AN1" s="210" t="s">
        <v>441</v>
      </c>
      <c r="AO1" s="213" t="s">
        <v>442</v>
      </c>
      <c r="AP1" s="213" t="s">
        <v>443</v>
      </c>
      <c r="AQ1" s="213" t="s">
        <v>444</v>
      </c>
      <c r="AR1" s="213" t="s">
        <v>445</v>
      </c>
      <c r="AS1" s="213" t="s">
        <v>446</v>
      </c>
      <c r="AT1" s="213" t="s">
        <v>447</v>
      </c>
      <c r="AU1" s="214" t="s">
        <v>878</v>
      </c>
      <c r="AV1" s="210" t="s">
        <v>845</v>
      </c>
    </row>
    <row r="2" spans="1:48" ht="16.2">
      <c r="A2" s="234" t="e">
        <f>別紙1!#REF!&amp;別紙1!#REF!</f>
        <v>#REF!</v>
      </c>
      <c r="B2" s="217" t="e">
        <f>IF(#REF!="申請する","○","×")</f>
        <v>#REF!</v>
      </c>
      <c r="C2" s="219" t="e">
        <f>+F2+O2+S2+AJ2+AK2+AL2+AU2</f>
        <v>#N/A</v>
      </c>
      <c r="D2" s="220">
        <f>別紙1!B23</f>
        <v>0</v>
      </c>
      <c r="E2" s="218" t="e">
        <f>統計資料_補助金算定用児童数!H15</f>
        <v>#REF!</v>
      </c>
      <c r="F2" s="221" t="e">
        <f>別紙４!E20</f>
        <v>#N/A</v>
      </c>
      <c r="G2" s="222">
        <f>別紙1!F43</f>
        <v>0</v>
      </c>
      <c r="H2" s="223">
        <f>別紙1!L43</f>
        <v>0</v>
      </c>
      <c r="I2" s="222">
        <f>別紙1!L44</f>
        <v>0</v>
      </c>
      <c r="J2" s="222">
        <f>別紙1!L45</f>
        <v>0</v>
      </c>
      <c r="K2" s="222">
        <f>別紙1!L46</f>
        <v>0</v>
      </c>
      <c r="L2" s="222">
        <f>別紙1!L47</f>
        <v>0</v>
      </c>
      <c r="M2" s="222">
        <f>別紙1!L48</f>
        <v>0</v>
      </c>
      <c r="N2" s="237">
        <f>G2-250</f>
        <v>-250</v>
      </c>
      <c r="O2" s="224">
        <f>別紙４!E21</f>
        <v>0</v>
      </c>
      <c r="P2" s="225">
        <f>別紙1!R43</f>
        <v>0</v>
      </c>
      <c r="Q2" s="226">
        <f>別紙1!U43</f>
        <v>0</v>
      </c>
      <c r="R2" s="227" t="e">
        <f>別紙1!#REF!</f>
        <v>#REF!</v>
      </c>
      <c r="S2" s="224">
        <f>別紙４!E22</f>
        <v>0</v>
      </c>
      <c r="T2" s="225">
        <f>別紙1!R44</f>
        <v>0</v>
      </c>
      <c r="U2" s="225">
        <f>別紙1!U44</f>
        <v>0</v>
      </c>
      <c r="V2" s="227">
        <f>別紙1!AE44</f>
        <v>0</v>
      </c>
      <c r="W2" s="225">
        <f>別紙1!R45</f>
        <v>0</v>
      </c>
      <c r="X2" s="225">
        <f>別紙1!U45</f>
        <v>0</v>
      </c>
      <c r="Y2" s="227">
        <f>別紙1!AE45</f>
        <v>0</v>
      </c>
      <c r="Z2" s="225">
        <f>別紙1!R46</f>
        <v>0</v>
      </c>
      <c r="AA2" s="225">
        <f>別紙1!U46</f>
        <v>0</v>
      </c>
      <c r="AB2" s="227">
        <f>別紙1!AE46</f>
        <v>0</v>
      </c>
      <c r="AC2" s="225">
        <f>別紙1!R47</f>
        <v>0</v>
      </c>
      <c r="AD2" s="225">
        <f>別紙1!U47</f>
        <v>0</v>
      </c>
      <c r="AE2" s="227">
        <f>別紙1!AE47</f>
        <v>0</v>
      </c>
      <c r="AF2" s="225">
        <f>別紙1!R48</f>
        <v>0</v>
      </c>
      <c r="AG2" s="225">
        <f>別紙1!U48</f>
        <v>0</v>
      </c>
      <c r="AH2" s="227">
        <f>別紙1!AE48</f>
        <v>0</v>
      </c>
      <c r="AI2" s="228" t="e">
        <f>別紙1!#REF!</f>
        <v>#REF!</v>
      </c>
      <c r="AJ2" s="229" t="e">
        <f>別紙４!E23</f>
        <v>#DIV/0!</v>
      </c>
      <c r="AK2" s="224">
        <f>別紙４!E24</f>
        <v>0</v>
      </c>
      <c r="AL2" s="224">
        <f>別紙４!E25</f>
        <v>0</v>
      </c>
      <c r="AM2" s="230" t="str">
        <f>IF(Q2&gt;TIME(18,30,0),"","×")</f>
        <v>×</v>
      </c>
      <c r="AN2" s="224">
        <f>別紙４!E27</f>
        <v>0</v>
      </c>
      <c r="AO2" s="231" t="e">
        <f>#REF!</f>
        <v>#REF!</v>
      </c>
      <c r="AP2" s="231" t="e">
        <f>#REF!</f>
        <v>#REF!</v>
      </c>
      <c r="AQ2" s="231" t="e">
        <f>SUM(AO2:AP2)</f>
        <v>#REF!</v>
      </c>
      <c r="AR2" s="232" t="e">
        <f>#REF!</f>
        <v>#REF!</v>
      </c>
      <c r="AS2" s="232" t="e">
        <f>#REF!</f>
        <v>#REF!</v>
      </c>
      <c r="AT2" s="232" t="e">
        <f>#REF!</f>
        <v>#REF!</v>
      </c>
      <c r="AU2" s="224" t="e">
        <f>MIN(AR2,AS2+AT2)</f>
        <v>#REF!</v>
      </c>
      <c r="AV2" s="233"/>
    </row>
    <row r="3" spans="1:48">
      <c r="R3" s="38"/>
    </row>
    <row r="5" spans="1:48">
      <c r="Q5" s="105"/>
    </row>
  </sheetData>
  <phoneticPr fontId="45"/>
  <conditionalFormatting sqref="AN2:AU2">
    <cfRule type="cellIs" dxfId="0" priority="2" operator="greaterThan">
      <formula>1678000</formula>
    </cfRule>
  </conditionalFormatting>
  <dataValidations count="1">
    <dataValidation type="custom" allowBlank="1" showInputMessage="1" showErrorMessage="1" sqref="AO2:AQ2">
      <formula1>AO2*10=INT(AO2*10)</formula1>
    </dataValidation>
  </dataValidations>
  <pageMargins left="0.70866141732283472" right="0.70866141732283472" top="0.74803149606299213" bottom="0.74803149606299213" header="0.31496062992125984" footer="0.31496062992125984"/>
  <pageSetup paperSize="9" scale="64" orientation="landscape" r:id="rId1"/>
  <headerFooter>
    <oddHeader>&amp;RR7,当初申請用</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0000"/>
  </sheetPr>
  <dimension ref="A1:AA2"/>
  <sheetViews>
    <sheetView workbookViewId="0">
      <selection activeCell="E3" sqref="E3"/>
    </sheetView>
  </sheetViews>
  <sheetFormatPr defaultRowHeight="13.2"/>
  <cols>
    <col min="1" max="1" width="29.77734375" customWidth="1"/>
    <col min="3" max="3" width="8.88671875" style="208"/>
    <col min="5" max="5" width="8.88671875" style="208"/>
    <col min="8" max="10" width="22.21875" customWidth="1"/>
    <col min="13" max="13" width="18.5546875" customWidth="1"/>
    <col min="14" max="14" width="17" customWidth="1"/>
    <col min="15" max="15" width="24" customWidth="1"/>
    <col min="19" max="19" width="24.44140625" customWidth="1"/>
    <col min="26" max="26" width="14.33203125" customWidth="1"/>
  </cols>
  <sheetData>
    <row r="1" spans="1:27" s="182" customFormat="1" ht="118.8">
      <c r="A1" s="182" t="s">
        <v>164</v>
      </c>
      <c r="B1" s="182" t="s">
        <v>448</v>
      </c>
      <c r="C1" s="182" t="s">
        <v>880</v>
      </c>
      <c r="D1" s="182" t="s">
        <v>449</v>
      </c>
      <c r="E1" s="182" t="s">
        <v>880</v>
      </c>
      <c r="F1" s="182" t="s">
        <v>450</v>
      </c>
      <c r="G1" s="182" t="s">
        <v>451</v>
      </c>
      <c r="H1" s="182" t="s">
        <v>452</v>
      </c>
      <c r="I1" s="182" t="s">
        <v>453</v>
      </c>
      <c r="J1" s="182" t="s">
        <v>454</v>
      </c>
      <c r="K1" s="182" t="s">
        <v>455</v>
      </c>
      <c r="L1" s="182" t="s">
        <v>456</v>
      </c>
      <c r="M1" s="182" t="s">
        <v>457</v>
      </c>
      <c r="N1" s="182" t="s">
        <v>458</v>
      </c>
      <c r="O1" s="182" t="s">
        <v>459</v>
      </c>
      <c r="P1" s="182" t="s">
        <v>460</v>
      </c>
      <c r="Q1" s="182" t="s">
        <v>461</v>
      </c>
      <c r="R1" s="182" t="s">
        <v>462</v>
      </c>
      <c r="S1" s="182" t="s">
        <v>463</v>
      </c>
      <c r="T1" s="182" t="s">
        <v>464</v>
      </c>
      <c r="U1" s="182" t="s">
        <v>465</v>
      </c>
      <c r="V1" s="183" t="s">
        <v>469</v>
      </c>
      <c r="W1" s="183" t="s">
        <v>470</v>
      </c>
      <c r="X1" s="183" t="s">
        <v>471</v>
      </c>
      <c r="Y1" s="183" t="s">
        <v>466</v>
      </c>
      <c r="Z1" s="182" t="s">
        <v>467</v>
      </c>
      <c r="AA1" s="182" t="s">
        <v>468</v>
      </c>
    </row>
    <row r="2" spans="1:27">
      <c r="A2" s="14" t="e">
        <f>別紙1!#REF!&amp;別紙1!#REF!</f>
        <v>#REF!</v>
      </c>
      <c r="B2">
        <f>別紙1!Q5</f>
        <v>0</v>
      </c>
      <c r="C2" s="208">
        <f>別紙1!X5</f>
        <v>0</v>
      </c>
      <c r="D2">
        <f>別紙1!E12</f>
        <v>0</v>
      </c>
      <c r="E2" s="208">
        <f>別紙1!K12</f>
        <v>0</v>
      </c>
      <c r="F2" t="e">
        <f>IF(COUNTIF(別紙1!E112:X112,"有")+COUNTIF(別紙1!E144:X144,"有")+COUNTIF(別紙1!E165:X165,"有")+COUNTIF(別紙1!E186:X186,"有")+COUNTIF(別紙1!#REF!,"有")+COUNTIF(別紙1!#REF!,"有")&gt;0,"有","無")</f>
        <v>#REF!</v>
      </c>
      <c r="G2">
        <f>別紙1!F52</f>
        <v>0</v>
      </c>
      <c r="H2">
        <f>別紙1!J63</f>
        <v>0</v>
      </c>
      <c r="I2">
        <f>別紙1!J64</f>
        <v>0</v>
      </c>
      <c r="J2">
        <f>別紙1!J65</f>
        <v>0</v>
      </c>
      <c r="K2">
        <f>別紙1!J66</f>
        <v>0</v>
      </c>
      <c r="L2">
        <f>別紙1!J67</f>
        <v>0</v>
      </c>
      <c r="M2">
        <f>別紙1!J69</f>
        <v>0</v>
      </c>
      <c r="N2">
        <f>別紙1!M70</f>
        <v>0</v>
      </c>
      <c r="O2">
        <f>別紙1!H71</f>
        <v>0</v>
      </c>
      <c r="P2">
        <f>別紙1!L72</f>
        <v>0</v>
      </c>
      <c r="Q2">
        <f>別紙1!L73</f>
        <v>0</v>
      </c>
      <c r="R2">
        <f>別紙1!L74</f>
        <v>0</v>
      </c>
      <c r="S2">
        <f>別紙1!T75</f>
        <v>0</v>
      </c>
      <c r="T2">
        <f>別紙1!G76</f>
        <v>0</v>
      </c>
      <c r="U2">
        <f>別紙1!L77</f>
        <v>0</v>
      </c>
      <c r="V2">
        <f>別紙1!L78</f>
        <v>0</v>
      </c>
      <c r="W2" s="107">
        <f>別紙1!L79</f>
        <v>0</v>
      </c>
      <c r="X2" s="107">
        <f>別紙1!H80</f>
        <v>0</v>
      </c>
      <c r="Y2" s="107">
        <f>別紙1!M81</f>
        <v>0</v>
      </c>
      <c r="Z2">
        <f>別紙1!T88</f>
        <v>0</v>
      </c>
      <c r="AA2">
        <f>別紙1!T89</f>
        <v>0</v>
      </c>
    </row>
  </sheetData>
  <phoneticPr fontId="45"/>
  <pageMargins left="0.70866141732283472" right="0.70866141732283472" top="0.74803149606299213" bottom="0.74803149606299213" header="0.31496062992125984" footer="0.31496062992125984"/>
  <pageSetup paperSize="9" scale="64" orientation="landscape" r:id="rId1"/>
  <headerFooter>
    <oddHeader>&amp;RR7,当初申請用</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7030A0"/>
  </sheetPr>
  <dimension ref="A1:AA3"/>
  <sheetViews>
    <sheetView workbookViewId="0">
      <selection activeCell="P10" sqref="P10"/>
    </sheetView>
  </sheetViews>
  <sheetFormatPr defaultRowHeight="13.2"/>
  <sheetData>
    <row r="1" spans="1:27">
      <c r="B1" t="s">
        <v>490</v>
      </c>
      <c r="O1" t="s">
        <v>491</v>
      </c>
    </row>
    <row r="2" spans="1:27">
      <c r="B2" t="s">
        <v>492</v>
      </c>
      <c r="C2" t="s">
        <v>493</v>
      </c>
      <c r="D2" t="s">
        <v>494</v>
      </c>
      <c r="E2" t="s">
        <v>495</v>
      </c>
      <c r="F2" t="s">
        <v>496</v>
      </c>
      <c r="G2" t="s">
        <v>497</v>
      </c>
      <c r="H2" t="s">
        <v>498</v>
      </c>
      <c r="I2" t="s">
        <v>499</v>
      </c>
      <c r="J2" t="s">
        <v>500</v>
      </c>
      <c r="K2" t="s">
        <v>501</v>
      </c>
      <c r="L2" t="s">
        <v>502</v>
      </c>
      <c r="M2" t="s">
        <v>503</v>
      </c>
      <c r="N2" t="s">
        <v>18</v>
      </c>
      <c r="O2" t="s">
        <v>492</v>
      </c>
      <c r="P2" t="s">
        <v>493</v>
      </c>
      <c r="Q2" t="s">
        <v>494</v>
      </c>
      <c r="R2" t="s">
        <v>495</v>
      </c>
      <c r="S2" t="s">
        <v>496</v>
      </c>
      <c r="T2" t="s">
        <v>497</v>
      </c>
      <c r="U2" t="s">
        <v>498</v>
      </c>
      <c r="V2" t="s">
        <v>499</v>
      </c>
      <c r="W2" t="s">
        <v>500</v>
      </c>
      <c r="X2" t="s">
        <v>501</v>
      </c>
      <c r="Y2" t="s">
        <v>502</v>
      </c>
      <c r="Z2" t="s">
        <v>503</v>
      </c>
      <c r="AA2" t="s">
        <v>18</v>
      </c>
    </row>
    <row r="3" spans="1:27">
      <c r="A3" t="e">
        <f>別紙1!#REF!&amp;別紙1!#REF!</f>
        <v>#REF!</v>
      </c>
      <c r="B3" t="e">
        <f>SUM(#REF!)</f>
        <v>#REF!</v>
      </c>
      <c r="C3" t="e">
        <f>SUM(#REF!)</f>
        <v>#REF!</v>
      </c>
      <c r="D3" t="e">
        <f>SUM(#REF!)</f>
        <v>#REF!</v>
      </c>
      <c r="E3" t="e">
        <f>SUM(#REF!)</f>
        <v>#REF!</v>
      </c>
      <c r="F3" t="e">
        <f>SUM(#REF!)</f>
        <v>#REF!</v>
      </c>
      <c r="G3" t="e">
        <f>SUM(#REF!)</f>
        <v>#REF!</v>
      </c>
      <c r="H3" t="e">
        <f>SUM(#REF!)</f>
        <v>#REF!</v>
      </c>
      <c r="I3" t="e">
        <f>SUM(#REF!)</f>
        <v>#REF!</v>
      </c>
      <c r="J3" t="e">
        <f>SUM(#REF!)</f>
        <v>#REF!</v>
      </c>
      <c r="K3" t="e">
        <f>SUM(#REF!)</f>
        <v>#REF!</v>
      </c>
      <c r="L3" t="e">
        <f>SUM(#REF!)</f>
        <v>#REF!</v>
      </c>
      <c r="M3" t="e">
        <f>SUM(#REF!)</f>
        <v>#REF!</v>
      </c>
      <c r="N3" t="e">
        <f>SUM(B3:M3)</f>
        <v>#REF!</v>
      </c>
      <c r="O3" t="e">
        <f>COUNTIF(#REF!,"○")</f>
        <v>#REF!</v>
      </c>
      <c r="P3" t="e">
        <f>COUNTIF(#REF!,"○")</f>
        <v>#REF!</v>
      </c>
      <c r="Q3" t="e">
        <f>COUNTIF(#REF!,"○")</f>
        <v>#REF!</v>
      </c>
      <c r="R3" t="e">
        <f>COUNTIF(#REF!,"○")</f>
        <v>#REF!</v>
      </c>
      <c r="S3" t="e">
        <f>COUNTIF(#REF!,"○")</f>
        <v>#REF!</v>
      </c>
      <c r="T3" t="e">
        <f>COUNTIF(#REF!,"○")</f>
        <v>#REF!</v>
      </c>
      <c r="U3" t="e">
        <f>COUNTIF(#REF!,"○")</f>
        <v>#REF!</v>
      </c>
      <c r="V3" t="e">
        <f>COUNTIF(#REF!,"○")</f>
        <v>#REF!</v>
      </c>
      <c r="W3" t="e">
        <f>COUNTIF(#REF!,"○")</f>
        <v>#REF!</v>
      </c>
      <c r="X3" t="e">
        <f>COUNTIF(#REF!,"○")</f>
        <v>#REF!</v>
      </c>
      <c r="Y3" t="e">
        <f>COUNTIF(#REF!,"○")</f>
        <v>#REF!</v>
      </c>
      <c r="Z3" t="e">
        <f>COUNTIF(#REF!,"○")</f>
        <v>#REF!</v>
      </c>
      <c r="AA3" t="e">
        <f>SUM(O3:Z3)</f>
        <v>#REF!</v>
      </c>
    </row>
  </sheetData>
  <phoneticPr fontId="45"/>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7030A0"/>
  </sheetPr>
  <dimension ref="A1:I14"/>
  <sheetViews>
    <sheetView workbookViewId="0">
      <selection activeCell="C11" sqref="C11"/>
    </sheetView>
  </sheetViews>
  <sheetFormatPr defaultRowHeight="13.2"/>
  <cols>
    <col min="1" max="1" width="8.88671875" style="49"/>
    <col min="2" max="2" width="16.109375" style="49" bestFit="1" customWidth="1"/>
    <col min="3" max="3" width="8.88671875" style="49"/>
    <col min="4" max="4" width="9.5546875" style="49" bestFit="1" customWidth="1"/>
    <col min="5" max="11" width="8.88671875" style="49"/>
    <col min="12" max="12" width="11.6640625" style="49" bestFit="1" customWidth="1"/>
    <col min="13" max="17" width="8.88671875" style="49"/>
    <col min="18" max="18" width="9.5546875" style="49" bestFit="1" customWidth="1"/>
    <col min="19" max="16384" width="8.88671875" style="49"/>
  </cols>
  <sheetData>
    <row r="1" spans="1:9">
      <c r="B1" s="49" t="s">
        <v>193</v>
      </c>
      <c r="D1" s="54">
        <v>45748</v>
      </c>
      <c r="E1" s="49" t="s">
        <v>195</v>
      </c>
    </row>
    <row r="2" spans="1:9">
      <c r="B2" s="13" t="s">
        <v>199</v>
      </c>
      <c r="C2" s="50">
        <v>1</v>
      </c>
      <c r="D2" s="50">
        <v>2</v>
      </c>
      <c r="E2" s="50">
        <v>3</v>
      </c>
      <c r="F2" s="50">
        <v>4</v>
      </c>
      <c r="G2" s="50">
        <v>5</v>
      </c>
      <c r="H2" s="52">
        <v>6</v>
      </c>
      <c r="I2" s="53" t="s">
        <v>194</v>
      </c>
    </row>
    <row r="3" spans="1:9">
      <c r="A3" s="49" t="e">
        <f>別紙1!#REF!&amp;別紙1!#REF!</f>
        <v>#REF!</v>
      </c>
      <c r="B3" s="13" t="e">
        <f>IF(別紙1!#REF!="","",別紙1!#REF!)</f>
        <v>#REF!</v>
      </c>
      <c r="C3" s="13" t="e">
        <f>IF(B3="","",COUNTIFS(#REF!,C$2,#REF!,$B3,#REF!,"&lt;="&amp;$D$1)-COUNTIFS(#REF!,C$2,#REF!,$B3,#REF!,"&lt;"&amp;$D$1))</f>
        <v>#REF!</v>
      </c>
      <c r="D3" s="13" t="e">
        <f>IF(C3="","",COUNTIFS(#REF!,D$2,#REF!,$B3,#REF!,"&lt;="&amp;$D$1)-COUNTIFS(#REF!,D$2,#REF!,$B3,#REF!,"&lt;"&amp;$D$1))</f>
        <v>#REF!</v>
      </c>
      <c r="E3" s="13" t="e">
        <f>IF(D3="","",COUNTIFS(#REF!,E$2,#REF!,$B3,#REF!,"&lt;="&amp;$D$1)-COUNTIFS(#REF!,E$2,#REF!,$B3,#REF!,"&lt;"&amp;$D$1))</f>
        <v>#REF!</v>
      </c>
      <c r="F3" s="13" t="e">
        <f>IF(E3="","",COUNTIFS(#REF!,F$2,#REF!,$B3,#REF!,"&lt;="&amp;$D$1)-COUNTIFS(#REF!,F$2,#REF!,$B3,#REF!,"&lt;"&amp;$D$1))</f>
        <v>#REF!</v>
      </c>
      <c r="G3" s="13" t="e">
        <f>IF(F3="","",COUNTIFS(#REF!,G$2,#REF!,$B3,#REF!,"&lt;="&amp;$D$1)-COUNTIFS(#REF!,G$2,#REF!,$B3,#REF!,"&lt;"&amp;$D$1))</f>
        <v>#REF!</v>
      </c>
      <c r="H3" s="36" t="e">
        <f>IF(G3="","",COUNTIFS(#REF!,H$2,#REF!,$B3,#REF!,"&lt;="&amp;$D$1)-COUNTIFS(#REF!,H$2,#REF!,$B3,#REF!,"&lt;"&amp;$D$1))</f>
        <v>#REF!</v>
      </c>
      <c r="I3" s="53" t="e">
        <f>SUM(C3:H3)</f>
        <v>#REF!</v>
      </c>
    </row>
    <row r="4" spans="1:9">
      <c r="A4" s="102" t="e">
        <f>別紙1!#REF!&amp;別紙1!#REF!</f>
        <v>#REF!</v>
      </c>
      <c r="B4" s="13" t="e">
        <f>IF(別紙1!#REF!="","",別紙1!#REF!)</f>
        <v>#REF!</v>
      </c>
      <c r="C4" s="13" t="e">
        <f>IF(B4="","",COUNTIFS(#REF!,C$2,#REF!,$B4,#REF!,"&lt;="&amp;$D$1)-COUNTIFS(#REF!,C$2,#REF!,$B4,#REF!,"&lt;"&amp;$D$1))</f>
        <v>#REF!</v>
      </c>
      <c r="D4" s="13" t="e">
        <f>IF(C4="","",COUNTIFS(#REF!,D$2,#REF!,$B4,#REF!,"&lt;="&amp;$D$1)-COUNTIFS(#REF!,D$2,#REF!,$B4,#REF!,"&lt;"&amp;$D$1))</f>
        <v>#REF!</v>
      </c>
      <c r="E4" s="13" t="e">
        <f>IF(D4="","",COUNTIFS(#REF!,E$2,#REF!,$B4,#REF!,"&lt;="&amp;$D$1)-COUNTIFS(#REF!,E$2,#REF!,$B4,#REF!,"&lt;"&amp;$D$1))</f>
        <v>#REF!</v>
      </c>
      <c r="F4" s="13" t="e">
        <f>IF(E4="","",COUNTIFS(#REF!,F$2,#REF!,$B4,#REF!,"&lt;="&amp;$D$1)-COUNTIFS(#REF!,F$2,#REF!,$B4,#REF!,"&lt;"&amp;$D$1))</f>
        <v>#REF!</v>
      </c>
      <c r="G4" s="13" t="e">
        <f>IF(F4="","",COUNTIFS(#REF!,G$2,#REF!,$B4,#REF!,"&lt;="&amp;$D$1)-COUNTIFS(#REF!,G$2,#REF!,$B4,#REF!,"&lt;"&amp;$D$1))</f>
        <v>#REF!</v>
      </c>
      <c r="H4" s="36" t="e">
        <f>IF(G4="","",COUNTIFS(#REF!,H$2,#REF!,$B4,#REF!,"&lt;="&amp;$D$1)-COUNTIFS(#REF!,H$2,#REF!,$B4,#REF!,"&lt;"&amp;$D$1))</f>
        <v>#REF!</v>
      </c>
      <c r="I4" s="53" t="e">
        <f t="shared" ref="I4:I8" si="0">SUM(C4:H4)</f>
        <v>#REF!</v>
      </c>
    </row>
    <row r="5" spans="1:9">
      <c r="A5" s="102" t="e">
        <f>別紙1!#REF!&amp;別紙1!#REF!</f>
        <v>#REF!</v>
      </c>
      <c r="B5" s="13" t="e">
        <f>IF(別紙1!#REF!="","",別紙1!#REF!)</f>
        <v>#REF!</v>
      </c>
      <c r="C5" s="13" t="e">
        <f>IF(B5="","",COUNTIFS(#REF!,C$2,#REF!,$B5,#REF!,"&lt;="&amp;$D$1)-COUNTIFS(#REF!,C$2,#REF!,$B5,#REF!,"&lt;"&amp;$D$1))</f>
        <v>#REF!</v>
      </c>
      <c r="D5" s="13" t="e">
        <f>IF(C5="","",COUNTIFS(#REF!,D$2,#REF!,$B5,#REF!,"&lt;="&amp;$D$1)-COUNTIFS(#REF!,D$2,#REF!,$B5,#REF!,"&lt;"&amp;$D$1))</f>
        <v>#REF!</v>
      </c>
      <c r="E5" s="13" t="e">
        <f>IF(D5="","",COUNTIFS(#REF!,E$2,#REF!,$B5,#REF!,"&lt;="&amp;$D$1)-COUNTIFS(#REF!,E$2,#REF!,$B5,#REF!,"&lt;"&amp;$D$1))</f>
        <v>#REF!</v>
      </c>
      <c r="F5" s="13" t="e">
        <f>IF(E5="","",COUNTIFS(#REF!,F$2,#REF!,$B5,#REF!,"&lt;="&amp;$D$1)-COUNTIFS(#REF!,F$2,#REF!,$B5,#REF!,"&lt;"&amp;$D$1))</f>
        <v>#REF!</v>
      </c>
      <c r="G5" s="13" t="e">
        <f>IF(F5="","",COUNTIFS(#REF!,G$2,#REF!,$B5,#REF!,"&lt;="&amp;$D$1)-COUNTIFS(#REF!,G$2,#REF!,$B5,#REF!,"&lt;"&amp;$D$1))</f>
        <v>#REF!</v>
      </c>
      <c r="H5" s="36" t="e">
        <f>IF(G5="","",COUNTIFS(#REF!,H$2,#REF!,$B5,#REF!,"&lt;="&amp;$D$1)-COUNTIFS(#REF!,H$2,#REF!,$B5,#REF!,"&lt;"&amp;$D$1))</f>
        <v>#REF!</v>
      </c>
      <c r="I5" s="53" t="e">
        <f t="shared" si="0"/>
        <v>#REF!</v>
      </c>
    </row>
    <row r="6" spans="1:9">
      <c r="A6" s="102" t="e">
        <f>別紙1!#REF!&amp;別紙1!#REF!</f>
        <v>#REF!</v>
      </c>
      <c r="B6" s="13" t="e">
        <f>IF(別紙1!#REF!="","",別紙1!#REF!)</f>
        <v>#REF!</v>
      </c>
      <c r="C6" s="13" t="e">
        <f>IF(B6="","",COUNTIFS(#REF!,C$2,#REF!,$B6,#REF!,"&lt;="&amp;$D$1)-COUNTIFS(#REF!,C$2,#REF!,$B6,#REF!,"&lt;"&amp;$D$1))</f>
        <v>#REF!</v>
      </c>
      <c r="D6" s="13" t="e">
        <f>IF(C6="","",COUNTIFS(#REF!,D$2,#REF!,$B6,#REF!,"&lt;="&amp;$D$1)-COUNTIFS(#REF!,D$2,#REF!,$B6,#REF!,"&lt;"&amp;$D$1))</f>
        <v>#REF!</v>
      </c>
      <c r="E6" s="13" t="e">
        <f>IF(D6="","",COUNTIFS(#REF!,E$2,#REF!,$B6,#REF!,"&lt;="&amp;$D$1)-COUNTIFS(#REF!,E$2,#REF!,$B6,#REF!,"&lt;"&amp;$D$1))</f>
        <v>#REF!</v>
      </c>
      <c r="F6" s="13" t="e">
        <f>IF(E6="","",COUNTIFS(#REF!,F$2,#REF!,$B6,#REF!,"&lt;="&amp;$D$1)-COUNTIFS(#REF!,F$2,#REF!,$B6,#REF!,"&lt;"&amp;$D$1))</f>
        <v>#REF!</v>
      </c>
      <c r="G6" s="13" t="e">
        <f>IF(F6="","",COUNTIFS(#REF!,G$2,#REF!,$B6,#REF!,"&lt;="&amp;$D$1)-COUNTIFS(#REF!,G$2,#REF!,$B6,#REF!,"&lt;"&amp;$D$1))</f>
        <v>#REF!</v>
      </c>
      <c r="H6" s="36" t="e">
        <f>IF(G6="","",COUNTIFS(#REF!,H$2,#REF!,$B6,#REF!,"&lt;="&amp;$D$1)-COUNTIFS(#REF!,H$2,#REF!,$B6,#REF!,"&lt;"&amp;$D$1))</f>
        <v>#REF!</v>
      </c>
      <c r="I6" s="53" t="e">
        <f t="shared" si="0"/>
        <v>#REF!</v>
      </c>
    </row>
    <row r="7" spans="1:9">
      <c r="A7" s="102" t="e">
        <f>別紙1!#REF!&amp;別紙1!#REF!</f>
        <v>#REF!</v>
      </c>
      <c r="B7" s="13" t="e">
        <f>IF(別紙1!#REF!="","",別紙1!#REF!)</f>
        <v>#REF!</v>
      </c>
      <c r="C7" s="13" t="e">
        <f>IF(B7="","",COUNTIFS(#REF!,C$2,#REF!,$B7,#REF!,"&lt;="&amp;$D$1)-COUNTIFS(#REF!,C$2,#REF!,$B7,#REF!,"&lt;"&amp;$D$1))</f>
        <v>#REF!</v>
      </c>
      <c r="D7" s="13" t="e">
        <f>IF(C7="","",COUNTIFS(#REF!,D$2,#REF!,$B7,#REF!,"&lt;="&amp;$D$1)-COUNTIFS(#REF!,D$2,#REF!,$B7,#REF!,"&lt;"&amp;$D$1))</f>
        <v>#REF!</v>
      </c>
      <c r="E7" s="13" t="e">
        <f>IF(D7="","",COUNTIFS(#REF!,E$2,#REF!,$B7,#REF!,"&lt;="&amp;$D$1)-COUNTIFS(#REF!,E$2,#REF!,$B7,#REF!,"&lt;"&amp;$D$1))</f>
        <v>#REF!</v>
      </c>
      <c r="F7" s="13" t="e">
        <f>IF(E7="","",COUNTIFS(#REF!,F$2,#REF!,$B7,#REF!,"&lt;="&amp;$D$1)-COUNTIFS(#REF!,F$2,#REF!,$B7,#REF!,"&lt;"&amp;$D$1))</f>
        <v>#REF!</v>
      </c>
      <c r="G7" s="13" t="e">
        <f>IF(F7="","",COUNTIFS(#REF!,G$2,#REF!,$B7,#REF!,"&lt;="&amp;$D$1)-COUNTIFS(#REF!,G$2,#REF!,$B7,#REF!,"&lt;"&amp;$D$1))</f>
        <v>#REF!</v>
      </c>
      <c r="H7" s="36" t="e">
        <f>IF(G7="","",COUNTIFS(#REF!,H$2,#REF!,$B7,#REF!,"&lt;="&amp;$D$1)-COUNTIFS(#REF!,H$2,#REF!,$B7,#REF!,"&lt;"&amp;$D$1))</f>
        <v>#REF!</v>
      </c>
      <c r="I7" s="53" t="e">
        <f t="shared" si="0"/>
        <v>#REF!</v>
      </c>
    </row>
    <row r="8" spans="1:9" ht="13.8" thickBot="1">
      <c r="A8" s="102" t="e">
        <f>別紙1!#REF!&amp;別紙1!#REF!</f>
        <v>#REF!</v>
      </c>
      <c r="B8" s="13" t="e">
        <f>IF(別紙1!#REF!="","",別紙1!#REF!)</f>
        <v>#REF!</v>
      </c>
      <c r="C8" s="59" t="e">
        <f>IF(B8="","",COUNTIFS(#REF!,C$2,#REF!,$B8,#REF!,"&lt;="&amp;$D$1)-COUNTIFS(#REF!,C$2,#REF!,$B8,#REF!,"&lt;"&amp;$D$1))</f>
        <v>#REF!</v>
      </c>
      <c r="D8" s="59" t="e">
        <f>IF(C8="","",COUNTIFS(#REF!,D$2,#REF!,$B8,#REF!,"&lt;="&amp;$D$1)-COUNTIFS(#REF!,D$2,#REF!,$B8,#REF!,"&lt;"&amp;$D$1))</f>
        <v>#REF!</v>
      </c>
      <c r="E8" s="59" t="e">
        <f>IF(D8="","",COUNTIFS(#REF!,E$2,#REF!,$B8,#REF!,"&lt;="&amp;$D$1)-COUNTIFS(#REF!,E$2,#REF!,$B8,#REF!,"&lt;"&amp;$D$1))</f>
        <v>#REF!</v>
      </c>
      <c r="F8" s="59" t="e">
        <f>IF(E8="","",COUNTIFS(#REF!,F$2,#REF!,$B8,#REF!,"&lt;="&amp;$D$1)-COUNTIFS(#REF!,F$2,#REF!,$B8,#REF!,"&lt;"&amp;$D$1))</f>
        <v>#REF!</v>
      </c>
      <c r="G8" s="59" t="e">
        <f>IF(F8="","",COUNTIFS(#REF!,G$2,#REF!,$B8,#REF!,"&lt;="&amp;$D$1)-COUNTIFS(#REF!,G$2,#REF!,$B8,#REF!,"&lt;"&amp;$D$1))</f>
        <v>#REF!</v>
      </c>
      <c r="H8" s="64" t="e">
        <f>IF(G8="","",COUNTIFS(#REF!,H$2,#REF!,$B8,#REF!,"&lt;="&amp;$D$1)-COUNTIFS(#REF!,H$2,#REF!,$B8,#REF!,"&lt;"&amp;$D$1))</f>
        <v>#REF!</v>
      </c>
      <c r="I8" s="65" t="e">
        <f t="shared" si="0"/>
        <v>#REF!</v>
      </c>
    </row>
    <row r="9" spans="1:9" ht="13.8" thickTop="1">
      <c r="A9" s="102" t="e">
        <f>別紙1!#REF!&amp;別紙1!#REF!</f>
        <v>#REF!</v>
      </c>
      <c r="B9" s="61" t="s">
        <v>194</v>
      </c>
      <c r="C9" s="61"/>
      <c r="D9" s="61"/>
      <c r="E9" s="61"/>
      <c r="F9" s="61"/>
      <c r="G9" s="61"/>
      <c r="H9" s="62"/>
      <c r="I9" s="66" t="e">
        <f>SUM(I3:I8)</f>
        <v>#REF!</v>
      </c>
    </row>
    <row r="10" spans="1:9">
      <c r="A10" s="102"/>
    </row>
    <row r="11" spans="1:9">
      <c r="A11" s="102"/>
      <c r="B11" s="38"/>
    </row>
    <row r="12" spans="1:9">
      <c r="A12" s="102"/>
    </row>
    <row r="13" spans="1:9">
      <c r="A13" s="102"/>
    </row>
    <row r="14" spans="1:9">
      <c r="A14" s="102"/>
    </row>
  </sheetData>
  <phoneticPr fontId="45"/>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7030A0"/>
  </sheetPr>
  <dimension ref="A1:I16"/>
  <sheetViews>
    <sheetView workbookViewId="0">
      <selection activeCell="C3" sqref="C3"/>
    </sheetView>
  </sheetViews>
  <sheetFormatPr defaultRowHeight="13.2"/>
  <cols>
    <col min="2" max="2" width="16.109375" bestFit="1" customWidth="1"/>
    <col min="4" max="4" width="9.5546875" bestFit="1" customWidth="1"/>
  </cols>
  <sheetData>
    <row r="1" spans="1:9" s="48" customFormat="1">
      <c r="B1" s="48" t="s">
        <v>198</v>
      </c>
    </row>
    <row r="2" spans="1:9">
      <c r="B2" s="13" t="s">
        <v>195</v>
      </c>
      <c r="C2" s="50">
        <v>1</v>
      </c>
      <c r="D2" s="50">
        <v>2</v>
      </c>
      <c r="E2" s="50">
        <v>3</v>
      </c>
      <c r="F2" s="50">
        <v>4</v>
      </c>
      <c r="G2" s="50">
        <v>5</v>
      </c>
      <c r="H2" s="52">
        <v>6</v>
      </c>
      <c r="I2" s="53" t="s">
        <v>194</v>
      </c>
    </row>
    <row r="3" spans="1:9">
      <c r="A3" t="e">
        <f>別紙1!#REF!&amp;別紙1!#REF!</f>
        <v>#REF!</v>
      </c>
      <c r="B3" s="51">
        <f>+マスタ!D2</f>
        <v>45748</v>
      </c>
      <c r="C3" s="13" t="e">
        <f>COUNTIFS(#REF!,C$2,#REF!,"&lt;="&amp;$B3)-COUNTIFS(#REF!,C$2,#REF!,"&lt;"&amp;$B3)</f>
        <v>#REF!</v>
      </c>
      <c r="D3" s="13" t="e">
        <f>COUNTIFS(#REF!,D$2,#REF!,"&lt;="&amp;$B3)-COUNTIFS(#REF!,D$2,#REF!,"&lt;"&amp;$B3)</f>
        <v>#REF!</v>
      </c>
      <c r="E3" s="13" t="e">
        <f>COUNTIFS(#REF!,E$2,#REF!,"&lt;="&amp;$B3)-COUNTIFS(#REF!,E$2,#REF!,"&lt;"&amp;$B3)</f>
        <v>#REF!</v>
      </c>
      <c r="F3" s="13" t="e">
        <f>COUNTIFS(#REF!,F$2,#REF!,"&lt;="&amp;$B3)-COUNTIFS(#REF!,F$2,#REF!,"&lt;"&amp;$B3)</f>
        <v>#REF!</v>
      </c>
      <c r="G3" s="13" t="e">
        <f>COUNTIFS(#REF!,G$2,#REF!,"&lt;="&amp;$B3)-COUNTIFS(#REF!,G$2,#REF!,"&lt;"&amp;$B3)</f>
        <v>#REF!</v>
      </c>
      <c r="H3" s="36" t="e">
        <f>COUNTIFS(#REF!,H$2,#REF!,"&lt;="&amp;$B3)-COUNTIFS(#REF!,H$2,#REF!,"&lt;"&amp;$B3)</f>
        <v>#REF!</v>
      </c>
      <c r="I3" s="53" t="e">
        <f>SUM(C3:H3)</f>
        <v>#REF!</v>
      </c>
    </row>
    <row r="4" spans="1:9">
      <c r="A4" s="102" t="e">
        <f>別紙1!#REF!&amp;別紙1!#REF!</f>
        <v>#REF!</v>
      </c>
      <c r="B4" s="51">
        <f>EDATE(B3,1)</f>
        <v>45778</v>
      </c>
      <c r="C4" s="13" t="e">
        <f>COUNTIFS(#REF!,C$2,#REF!,"&lt;="&amp;$B4)-COUNTIFS(#REF!,C$2,#REF!,"&lt;"&amp;$B4)</f>
        <v>#REF!</v>
      </c>
      <c r="D4" s="13" t="e">
        <f>COUNTIFS(#REF!,D$2,#REF!,"&lt;="&amp;$B4)-COUNTIFS(#REF!,D$2,#REF!,"&lt;"&amp;$B4)</f>
        <v>#REF!</v>
      </c>
      <c r="E4" s="13" t="e">
        <f>COUNTIFS(#REF!,E$2,#REF!,"&lt;="&amp;$B4)-COUNTIFS(#REF!,E$2,#REF!,"&lt;"&amp;$B4)</f>
        <v>#REF!</v>
      </c>
      <c r="F4" s="13" t="e">
        <f>COUNTIFS(#REF!,F$2,#REF!,"&lt;="&amp;$B4)-COUNTIFS(#REF!,F$2,#REF!,"&lt;"&amp;$B4)</f>
        <v>#REF!</v>
      </c>
      <c r="G4" s="13" t="e">
        <f>COUNTIFS(#REF!,G$2,#REF!,"&lt;="&amp;$B4)-COUNTIFS(#REF!,G$2,#REF!,"&lt;"&amp;$B4)</f>
        <v>#REF!</v>
      </c>
      <c r="H4" s="36" t="e">
        <f>COUNTIFS(#REF!,H$2,#REF!,"&lt;="&amp;$B4)-COUNTIFS(#REF!,H$2,#REF!,"&lt;"&amp;$B4)</f>
        <v>#REF!</v>
      </c>
      <c r="I4" s="53" t="e">
        <f t="shared" ref="I4:I14" si="0">SUM(C4:H4)</f>
        <v>#REF!</v>
      </c>
    </row>
    <row r="5" spans="1:9">
      <c r="A5" s="102" t="e">
        <f>別紙1!#REF!&amp;別紙1!#REF!</f>
        <v>#REF!</v>
      </c>
      <c r="B5" s="51">
        <f t="shared" ref="B5:B14" si="1">EDATE(B4,1)</f>
        <v>45809</v>
      </c>
      <c r="C5" s="13" t="e">
        <f>COUNTIFS(#REF!,C$2,#REF!,"&lt;="&amp;$B5)-COUNTIFS(#REF!,C$2,#REF!,"&lt;"&amp;$B5)</f>
        <v>#REF!</v>
      </c>
      <c r="D5" s="13" t="e">
        <f>COUNTIFS(#REF!,D$2,#REF!,"&lt;="&amp;$B5)-COUNTIFS(#REF!,D$2,#REF!,"&lt;"&amp;$B5)</f>
        <v>#REF!</v>
      </c>
      <c r="E5" s="13" t="e">
        <f>COUNTIFS(#REF!,E$2,#REF!,"&lt;="&amp;$B5)-COUNTIFS(#REF!,E$2,#REF!,"&lt;"&amp;$B5)</f>
        <v>#REF!</v>
      </c>
      <c r="F5" s="13" t="e">
        <f>COUNTIFS(#REF!,F$2,#REF!,"&lt;="&amp;$B5)-COUNTIFS(#REF!,F$2,#REF!,"&lt;"&amp;$B5)</f>
        <v>#REF!</v>
      </c>
      <c r="G5" s="13" t="e">
        <f>COUNTIFS(#REF!,G$2,#REF!,"&lt;="&amp;$B5)-COUNTIFS(#REF!,G$2,#REF!,"&lt;"&amp;$B5)</f>
        <v>#REF!</v>
      </c>
      <c r="H5" s="36" t="e">
        <f>COUNTIFS(#REF!,H$2,#REF!,"&lt;="&amp;$B5)-COUNTIFS(#REF!,H$2,#REF!,"&lt;"&amp;$B5)</f>
        <v>#REF!</v>
      </c>
      <c r="I5" s="53" t="e">
        <f t="shared" si="0"/>
        <v>#REF!</v>
      </c>
    </row>
    <row r="6" spans="1:9">
      <c r="A6" s="102" t="e">
        <f>別紙1!#REF!&amp;別紙1!#REF!</f>
        <v>#REF!</v>
      </c>
      <c r="B6" s="51">
        <f t="shared" si="1"/>
        <v>45839</v>
      </c>
      <c r="C6" s="13" t="e">
        <f>COUNTIFS(#REF!,C$2,#REF!,"&lt;="&amp;$B6)-COUNTIFS(#REF!,C$2,#REF!,"&lt;"&amp;$B6)</f>
        <v>#REF!</v>
      </c>
      <c r="D6" s="13" t="e">
        <f>COUNTIFS(#REF!,D$2,#REF!,"&lt;="&amp;$B6)-COUNTIFS(#REF!,D$2,#REF!,"&lt;"&amp;$B6)</f>
        <v>#REF!</v>
      </c>
      <c r="E6" s="13" t="e">
        <f>COUNTIFS(#REF!,E$2,#REF!,"&lt;="&amp;$B6)-COUNTIFS(#REF!,E$2,#REF!,"&lt;"&amp;$B6)</f>
        <v>#REF!</v>
      </c>
      <c r="F6" s="13" t="e">
        <f>COUNTIFS(#REF!,F$2,#REF!,"&lt;="&amp;$B6)-COUNTIFS(#REF!,F$2,#REF!,"&lt;"&amp;$B6)</f>
        <v>#REF!</v>
      </c>
      <c r="G6" s="13" t="e">
        <f>COUNTIFS(#REF!,G$2,#REF!,"&lt;="&amp;$B6)-COUNTIFS(#REF!,G$2,#REF!,"&lt;"&amp;$B6)</f>
        <v>#REF!</v>
      </c>
      <c r="H6" s="36" t="e">
        <f>COUNTIFS(#REF!,H$2,#REF!,"&lt;="&amp;$B6)-COUNTIFS(#REF!,H$2,#REF!,"&lt;"&amp;$B6)</f>
        <v>#REF!</v>
      </c>
      <c r="I6" s="53" t="e">
        <f t="shared" si="0"/>
        <v>#REF!</v>
      </c>
    </row>
    <row r="7" spans="1:9">
      <c r="A7" s="102" t="e">
        <f>別紙1!#REF!&amp;別紙1!#REF!</f>
        <v>#REF!</v>
      </c>
      <c r="B7" s="51">
        <f t="shared" si="1"/>
        <v>45870</v>
      </c>
      <c r="C7" s="13" t="e">
        <f>COUNTIFS(#REF!,C$2,#REF!,"&lt;="&amp;$B7)-COUNTIFS(#REF!,C$2,#REF!,"&lt;"&amp;$B7)</f>
        <v>#REF!</v>
      </c>
      <c r="D7" s="13" t="e">
        <f>COUNTIFS(#REF!,D$2,#REF!,"&lt;="&amp;$B7)-COUNTIFS(#REF!,D$2,#REF!,"&lt;"&amp;$B7)</f>
        <v>#REF!</v>
      </c>
      <c r="E7" s="13" t="e">
        <f>COUNTIFS(#REF!,E$2,#REF!,"&lt;="&amp;$B7)-COUNTIFS(#REF!,E$2,#REF!,"&lt;"&amp;$B7)</f>
        <v>#REF!</v>
      </c>
      <c r="F7" s="13" t="e">
        <f>COUNTIFS(#REF!,F$2,#REF!,"&lt;="&amp;$B7)-COUNTIFS(#REF!,F$2,#REF!,"&lt;"&amp;$B7)</f>
        <v>#REF!</v>
      </c>
      <c r="G7" s="13" t="e">
        <f>COUNTIFS(#REF!,G$2,#REF!,"&lt;="&amp;$B7)-COUNTIFS(#REF!,G$2,#REF!,"&lt;"&amp;$B7)</f>
        <v>#REF!</v>
      </c>
      <c r="H7" s="36" t="e">
        <f>COUNTIFS(#REF!,H$2,#REF!,"&lt;="&amp;$B7)-COUNTIFS(#REF!,H$2,#REF!,"&lt;"&amp;$B7)</f>
        <v>#REF!</v>
      </c>
      <c r="I7" s="53" t="e">
        <f t="shared" si="0"/>
        <v>#REF!</v>
      </c>
    </row>
    <row r="8" spans="1:9">
      <c r="A8" s="102" t="e">
        <f>別紙1!#REF!&amp;別紙1!#REF!</f>
        <v>#REF!</v>
      </c>
      <c r="B8" s="51">
        <f t="shared" si="1"/>
        <v>45901</v>
      </c>
      <c r="C8" s="13" t="e">
        <f>COUNTIFS(#REF!,C$2,#REF!,"&lt;="&amp;$B8)-COUNTIFS(#REF!,C$2,#REF!,"&lt;"&amp;$B8)</f>
        <v>#REF!</v>
      </c>
      <c r="D8" s="13" t="e">
        <f>COUNTIFS(#REF!,D$2,#REF!,"&lt;="&amp;$B8)-COUNTIFS(#REF!,D$2,#REF!,"&lt;"&amp;$B8)</f>
        <v>#REF!</v>
      </c>
      <c r="E8" s="13" t="e">
        <f>COUNTIFS(#REF!,E$2,#REF!,"&lt;="&amp;$B8)-COUNTIFS(#REF!,E$2,#REF!,"&lt;"&amp;$B8)</f>
        <v>#REF!</v>
      </c>
      <c r="F8" s="13" t="e">
        <f>COUNTIFS(#REF!,F$2,#REF!,"&lt;="&amp;$B8)-COUNTIFS(#REF!,F$2,#REF!,"&lt;"&amp;$B8)</f>
        <v>#REF!</v>
      </c>
      <c r="G8" s="13" t="e">
        <f>COUNTIFS(#REF!,G$2,#REF!,"&lt;="&amp;$B8)-COUNTIFS(#REF!,G$2,#REF!,"&lt;"&amp;$B8)</f>
        <v>#REF!</v>
      </c>
      <c r="H8" s="36" t="e">
        <f>COUNTIFS(#REF!,H$2,#REF!,"&lt;="&amp;$B8)-COUNTIFS(#REF!,H$2,#REF!,"&lt;"&amp;$B8)</f>
        <v>#REF!</v>
      </c>
      <c r="I8" s="53" t="e">
        <f t="shared" si="0"/>
        <v>#REF!</v>
      </c>
    </row>
    <row r="9" spans="1:9">
      <c r="A9" s="102" t="e">
        <f>別紙1!#REF!&amp;別紙1!#REF!</f>
        <v>#REF!</v>
      </c>
      <c r="B9" s="51">
        <f t="shared" si="1"/>
        <v>45931</v>
      </c>
      <c r="C9" s="13" t="e">
        <f>COUNTIFS(#REF!,C$2,#REF!,"&lt;="&amp;$B9)-COUNTIFS(#REF!,C$2,#REF!,"&lt;"&amp;$B9)</f>
        <v>#REF!</v>
      </c>
      <c r="D9" s="13" t="e">
        <f>COUNTIFS(#REF!,D$2,#REF!,"&lt;="&amp;$B9)-COUNTIFS(#REF!,D$2,#REF!,"&lt;"&amp;$B9)</f>
        <v>#REF!</v>
      </c>
      <c r="E9" s="13" t="e">
        <f>COUNTIFS(#REF!,E$2,#REF!,"&lt;="&amp;$B9)-COUNTIFS(#REF!,E$2,#REF!,"&lt;"&amp;$B9)</f>
        <v>#REF!</v>
      </c>
      <c r="F9" s="13" t="e">
        <f>COUNTIFS(#REF!,F$2,#REF!,"&lt;="&amp;$B9)-COUNTIFS(#REF!,F$2,#REF!,"&lt;"&amp;$B9)</f>
        <v>#REF!</v>
      </c>
      <c r="G9" s="13" t="e">
        <f>COUNTIFS(#REF!,G$2,#REF!,"&lt;="&amp;$B9)-COUNTIFS(#REF!,G$2,#REF!,"&lt;"&amp;$B9)</f>
        <v>#REF!</v>
      </c>
      <c r="H9" s="36" t="e">
        <f>COUNTIFS(#REF!,H$2,#REF!,"&lt;="&amp;$B9)-COUNTIFS(#REF!,H$2,#REF!,"&lt;"&amp;$B9)</f>
        <v>#REF!</v>
      </c>
      <c r="I9" s="53" t="e">
        <f t="shared" si="0"/>
        <v>#REF!</v>
      </c>
    </row>
    <row r="10" spans="1:9">
      <c r="A10" s="102" t="e">
        <f>別紙1!#REF!&amp;別紙1!#REF!</f>
        <v>#REF!</v>
      </c>
      <c r="B10" s="51">
        <f t="shared" si="1"/>
        <v>45962</v>
      </c>
      <c r="C10" s="13" t="e">
        <f>COUNTIFS(#REF!,C$2,#REF!,"&lt;="&amp;$B10)-COUNTIFS(#REF!,C$2,#REF!,"&lt;"&amp;$B10)</f>
        <v>#REF!</v>
      </c>
      <c r="D10" s="13" t="e">
        <f>COUNTIFS(#REF!,D$2,#REF!,"&lt;="&amp;$B10)-COUNTIFS(#REF!,D$2,#REF!,"&lt;"&amp;$B10)</f>
        <v>#REF!</v>
      </c>
      <c r="E10" s="13" t="e">
        <f>COUNTIFS(#REF!,E$2,#REF!,"&lt;="&amp;$B10)-COUNTIFS(#REF!,E$2,#REF!,"&lt;"&amp;$B10)</f>
        <v>#REF!</v>
      </c>
      <c r="F10" s="13" t="e">
        <f>COUNTIFS(#REF!,F$2,#REF!,"&lt;="&amp;$B10)-COUNTIFS(#REF!,F$2,#REF!,"&lt;"&amp;$B10)</f>
        <v>#REF!</v>
      </c>
      <c r="G10" s="13" t="e">
        <f>COUNTIFS(#REF!,G$2,#REF!,"&lt;="&amp;$B10)-COUNTIFS(#REF!,G$2,#REF!,"&lt;"&amp;$B10)</f>
        <v>#REF!</v>
      </c>
      <c r="H10" s="36" t="e">
        <f>COUNTIFS(#REF!,H$2,#REF!,"&lt;="&amp;$B10)-COUNTIFS(#REF!,H$2,#REF!,"&lt;"&amp;$B10)</f>
        <v>#REF!</v>
      </c>
      <c r="I10" s="53" t="e">
        <f t="shared" si="0"/>
        <v>#REF!</v>
      </c>
    </row>
    <row r="11" spans="1:9">
      <c r="A11" s="102" t="e">
        <f>別紙1!#REF!&amp;別紙1!#REF!</f>
        <v>#REF!</v>
      </c>
      <c r="B11" s="51">
        <f t="shared" si="1"/>
        <v>45992</v>
      </c>
      <c r="C11" s="13" t="e">
        <f>COUNTIFS(#REF!,C$2,#REF!,"&lt;="&amp;$B11)-COUNTIFS(#REF!,C$2,#REF!,"&lt;"&amp;$B11)</f>
        <v>#REF!</v>
      </c>
      <c r="D11" s="13" t="e">
        <f>COUNTIFS(#REF!,D$2,#REF!,"&lt;="&amp;$B11)-COUNTIFS(#REF!,D$2,#REF!,"&lt;"&amp;$B11)</f>
        <v>#REF!</v>
      </c>
      <c r="E11" s="13" t="e">
        <f>COUNTIFS(#REF!,E$2,#REF!,"&lt;="&amp;$B11)-COUNTIFS(#REF!,E$2,#REF!,"&lt;"&amp;$B11)</f>
        <v>#REF!</v>
      </c>
      <c r="F11" s="13" t="e">
        <f>COUNTIFS(#REF!,F$2,#REF!,"&lt;="&amp;$B11)-COUNTIFS(#REF!,F$2,#REF!,"&lt;"&amp;$B11)</f>
        <v>#REF!</v>
      </c>
      <c r="G11" s="13" t="e">
        <f>COUNTIFS(#REF!,G$2,#REF!,"&lt;="&amp;$B11)-COUNTIFS(#REF!,G$2,#REF!,"&lt;"&amp;$B11)</f>
        <v>#REF!</v>
      </c>
      <c r="H11" s="36" t="e">
        <f>COUNTIFS(#REF!,H$2,#REF!,"&lt;="&amp;$B11)-COUNTIFS(#REF!,H$2,#REF!,"&lt;"&amp;$B11)</f>
        <v>#REF!</v>
      </c>
      <c r="I11" s="53" t="e">
        <f t="shared" si="0"/>
        <v>#REF!</v>
      </c>
    </row>
    <row r="12" spans="1:9">
      <c r="A12" s="102" t="e">
        <f>別紙1!#REF!&amp;別紙1!#REF!</f>
        <v>#REF!</v>
      </c>
      <c r="B12" s="51">
        <f>EDATE(B11,1)</f>
        <v>46023</v>
      </c>
      <c r="C12" s="13" t="e">
        <f>COUNTIFS(#REF!,C$2,#REF!,"&lt;="&amp;$B12)-COUNTIFS(#REF!,C$2,#REF!,"&lt;"&amp;$B12)</f>
        <v>#REF!</v>
      </c>
      <c r="D12" s="13" t="e">
        <f>COUNTIFS(#REF!,D$2,#REF!,"&lt;="&amp;$B12)-COUNTIFS(#REF!,D$2,#REF!,"&lt;"&amp;$B12)</f>
        <v>#REF!</v>
      </c>
      <c r="E12" s="13" t="e">
        <f>COUNTIFS(#REF!,E$2,#REF!,"&lt;="&amp;$B12)-COUNTIFS(#REF!,E$2,#REF!,"&lt;"&amp;$B12)</f>
        <v>#REF!</v>
      </c>
      <c r="F12" s="13" t="e">
        <f>COUNTIFS(#REF!,F$2,#REF!,"&lt;="&amp;$B12)-COUNTIFS(#REF!,F$2,#REF!,"&lt;"&amp;$B12)</f>
        <v>#REF!</v>
      </c>
      <c r="G12" s="13" t="e">
        <f>COUNTIFS(#REF!,G$2,#REF!,"&lt;="&amp;$B12)-COUNTIFS(#REF!,G$2,#REF!,"&lt;"&amp;$B12)</f>
        <v>#REF!</v>
      </c>
      <c r="H12" s="36" t="e">
        <f>COUNTIFS(#REF!,H$2,#REF!,"&lt;="&amp;$B12)-COUNTIFS(#REF!,H$2,#REF!,"&lt;"&amp;$B12)</f>
        <v>#REF!</v>
      </c>
      <c r="I12" s="53" t="e">
        <f t="shared" si="0"/>
        <v>#REF!</v>
      </c>
    </row>
    <row r="13" spans="1:9">
      <c r="A13" s="102" t="e">
        <f>別紙1!#REF!&amp;別紙1!#REF!</f>
        <v>#REF!</v>
      </c>
      <c r="B13" s="51">
        <f t="shared" si="1"/>
        <v>46054</v>
      </c>
      <c r="C13" s="13" t="e">
        <f>COUNTIFS(#REF!,C$2,#REF!,"&lt;="&amp;$B13)-COUNTIFS(#REF!,C$2,#REF!,"&lt;"&amp;$B13)</f>
        <v>#REF!</v>
      </c>
      <c r="D13" s="13" t="e">
        <f>COUNTIFS(#REF!,D$2,#REF!,"&lt;="&amp;$B13)-COUNTIFS(#REF!,D$2,#REF!,"&lt;"&amp;$B13)</f>
        <v>#REF!</v>
      </c>
      <c r="E13" s="13" t="e">
        <f>COUNTIFS(#REF!,E$2,#REF!,"&lt;="&amp;$B13)-COUNTIFS(#REF!,E$2,#REF!,"&lt;"&amp;$B13)</f>
        <v>#REF!</v>
      </c>
      <c r="F13" s="13" t="e">
        <f>COUNTIFS(#REF!,F$2,#REF!,"&lt;="&amp;$B13)-COUNTIFS(#REF!,F$2,#REF!,"&lt;"&amp;$B13)</f>
        <v>#REF!</v>
      </c>
      <c r="G13" s="13" t="e">
        <f>COUNTIFS(#REF!,G$2,#REF!,"&lt;="&amp;$B13)-COUNTIFS(#REF!,G$2,#REF!,"&lt;"&amp;$B13)</f>
        <v>#REF!</v>
      </c>
      <c r="H13" s="36" t="e">
        <f>COUNTIFS(#REF!,H$2,#REF!,"&lt;="&amp;$B13)-COUNTIFS(#REF!,H$2,#REF!,"&lt;"&amp;$B13)</f>
        <v>#REF!</v>
      </c>
      <c r="I13" s="53" t="e">
        <f t="shared" si="0"/>
        <v>#REF!</v>
      </c>
    </row>
    <row r="14" spans="1:9">
      <c r="A14" s="102" t="e">
        <f>別紙1!#REF!&amp;別紙1!#REF!</f>
        <v>#REF!</v>
      </c>
      <c r="B14" s="51">
        <f t="shared" si="1"/>
        <v>46082</v>
      </c>
      <c r="C14" s="13" t="e">
        <f>COUNTIFS(#REF!,C$2,#REF!,"&lt;="&amp;$B14)-COUNTIFS(#REF!,C$2,#REF!,"&lt;"&amp;$B14)</f>
        <v>#REF!</v>
      </c>
      <c r="D14" s="13" t="e">
        <f>COUNTIFS(#REF!,D$2,#REF!,"&lt;="&amp;$B14)-COUNTIFS(#REF!,D$2,#REF!,"&lt;"&amp;$B14)</f>
        <v>#REF!</v>
      </c>
      <c r="E14" s="13" t="e">
        <f>COUNTIFS(#REF!,E$2,#REF!,"&lt;="&amp;$B14)-COUNTIFS(#REF!,E$2,#REF!,"&lt;"&amp;$B14)</f>
        <v>#REF!</v>
      </c>
      <c r="F14" s="13" t="e">
        <f>COUNTIFS(#REF!,F$2,#REF!,"&lt;="&amp;$B14)-COUNTIFS(#REF!,F$2,#REF!,"&lt;"&amp;$B14)</f>
        <v>#REF!</v>
      </c>
      <c r="G14" s="13" t="e">
        <f>COUNTIFS(#REF!,G$2,#REF!,"&lt;="&amp;$B14)-COUNTIFS(#REF!,G$2,#REF!,"&lt;"&amp;$B14)</f>
        <v>#REF!</v>
      </c>
      <c r="H14" s="36" t="e">
        <f>COUNTIFS(#REF!,H$2,#REF!,"&lt;="&amp;$B14)-COUNTIFS(#REF!,H$2,#REF!,"&lt;"&amp;$B14)</f>
        <v>#REF!</v>
      </c>
      <c r="I14" s="53" t="e">
        <f t="shared" si="0"/>
        <v>#REF!</v>
      </c>
    </row>
    <row r="16" spans="1:9">
      <c r="B16" s="38"/>
    </row>
  </sheetData>
  <phoneticPr fontId="45"/>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7030A0"/>
  </sheetPr>
  <dimension ref="A1:I14"/>
  <sheetViews>
    <sheetView workbookViewId="0">
      <selection activeCell="C4" sqref="C4"/>
    </sheetView>
  </sheetViews>
  <sheetFormatPr defaultRowHeight="13.2"/>
  <cols>
    <col min="1" max="1" width="8.88671875" style="49"/>
    <col min="2" max="2" width="16.109375" style="49" bestFit="1" customWidth="1"/>
    <col min="3" max="3" width="8.88671875" style="49"/>
    <col min="4" max="4" width="9.5546875" style="49" bestFit="1" customWidth="1"/>
    <col min="5" max="11" width="8.88671875" style="49"/>
    <col min="12" max="12" width="11.6640625" style="49" bestFit="1" customWidth="1"/>
    <col min="13" max="17" width="8.88671875" style="49"/>
    <col min="18" max="18" width="9.5546875" style="49" bestFit="1" customWidth="1"/>
    <col min="19" max="16384" width="8.88671875" style="49"/>
  </cols>
  <sheetData>
    <row r="1" spans="1:9">
      <c r="B1" s="49" t="s">
        <v>202</v>
      </c>
      <c r="D1" s="54">
        <v>45748</v>
      </c>
      <c r="E1" s="49" t="s">
        <v>195</v>
      </c>
    </row>
    <row r="2" spans="1:9">
      <c r="B2" s="13" t="s">
        <v>199</v>
      </c>
      <c r="C2" s="50">
        <v>1</v>
      </c>
      <c r="D2" s="50">
        <v>2</v>
      </c>
      <c r="E2" s="50">
        <v>3</v>
      </c>
      <c r="F2" s="50">
        <v>4</v>
      </c>
      <c r="G2" s="50">
        <v>5</v>
      </c>
      <c r="H2" s="52">
        <v>6</v>
      </c>
      <c r="I2" s="53" t="s">
        <v>194</v>
      </c>
    </row>
    <row r="3" spans="1:9">
      <c r="A3" s="49" t="e">
        <f>別紙1!#REF!&amp;別紙1!#REF!</f>
        <v>#REF!</v>
      </c>
      <c r="B3" s="13" t="e">
        <f>IF(別紙1!#REF!="","",別紙1!#REF!)</f>
        <v>#REF!</v>
      </c>
      <c r="C3" s="13" t="e">
        <f>IF(B3="","",COUNTIFS(#REF!,C$2,#REF!,$B3,#REF!,"&lt;="&amp;$D$1,#REF!,1)-COUNTIFS(#REF!,C$2,#REF!,$B3,#REF!,"&lt;"&amp;$D$1,#REF!,1))</f>
        <v>#REF!</v>
      </c>
      <c r="D3" s="13" t="e">
        <f>IF(C3="","",COUNTIFS(#REF!,D$2,#REF!,$B3,#REF!,"&lt;="&amp;$D$1,#REF!,1)-COUNTIFS(#REF!,D$2,#REF!,$B3,#REF!,"&lt;"&amp;$D$1,#REF!,1))</f>
        <v>#REF!</v>
      </c>
      <c r="E3" s="13" t="e">
        <f>IF(D3="","",COUNTIFS(#REF!,E$2,#REF!,$B3,#REF!,"&lt;="&amp;$D$1,#REF!,1)-COUNTIFS(#REF!,E$2,#REF!,$B3,#REF!,"&lt;"&amp;$D$1,#REF!,1))</f>
        <v>#REF!</v>
      </c>
      <c r="F3" s="13" t="e">
        <f>IF(E3="","",COUNTIFS(#REF!,F$2,#REF!,$B3,#REF!,"&lt;="&amp;$D$1,#REF!,1)-COUNTIFS(#REF!,F$2,#REF!,$B3,#REF!,"&lt;"&amp;$D$1,#REF!,1))</f>
        <v>#REF!</v>
      </c>
      <c r="G3" s="13" t="e">
        <f>IF(F3="","",COUNTIFS(#REF!,G$2,#REF!,$B3,#REF!,"&lt;="&amp;$D$1,#REF!,1)-COUNTIFS(#REF!,G$2,#REF!,$B3,#REF!,"&lt;"&amp;$D$1,#REF!,1))</f>
        <v>#REF!</v>
      </c>
      <c r="H3" s="13" t="e">
        <f>IF(G3="","",COUNTIFS(#REF!,H$2,#REF!,$B3,#REF!,"&lt;="&amp;$D$1,#REF!,1)-COUNTIFS(#REF!,H$2,#REF!,$B3,#REF!,"&lt;"&amp;$D$1,#REF!,1))</f>
        <v>#REF!</v>
      </c>
      <c r="I3" s="53" t="e">
        <f>SUM(C3:H3)</f>
        <v>#REF!</v>
      </c>
    </row>
    <row r="4" spans="1:9">
      <c r="A4" s="102" t="e">
        <f>別紙1!#REF!&amp;別紙1!#REF!</f>
        <v>#REF!</v>
      </c>
      <c r="B4" s="13" t="e">
        <f>IF(別紙1!#REF!="","",別紙1!#REF!)</f>
        <v>#REF!</v>
      </c>
      <c r="C4" s="13" t="e">
        <f>IF(B4="","",COUNTIFS(#REF!,C$2,#REF!,$B4,#REF!,"&lt;="&amp;$D$1,#REF!,1)-COUNTIFS(#REF!,C$2,#REF!,$B4,#REF!,"&lt;"&amp;$D$1,#REF!,1))</f>
        <v>#REF!</v>
      </c>
      <c r="D4" s="13" t="e">
        <f>IF(C4="","",COUNTIFS(#REF!,D$2,#REF!,$B4,#REF!,"&lt;="&amp;$D$1,#REF!,1)-COUNTIFS(#REF!,D$2,#REF!,$B4,#REF!,"&lt;"&amp;$D$1,#REF!,1))</f>
        <v>#REF!</v>
      </c>
      <c r="E4" s="13" t="e">
        <f>IF(D4="","",COUNTIFS(#REF!,E$2,#REF!,$B4,#REF!,"&lt;="&amp;$D$1,#REF!,1)-COUNTIFS(#REF!,E$2,#REF!,$B4,#REF!,"&lt;"&amp;$D$1,#REF!,1))</f>
        <v>#REF!</v>
      </c>
      <c r="F4" s="13" t="e">
        <f>IF(E4="","",COUNTIFS(#REF!,F$2,#REF!,$B4,#REF!,"&lt;="&amp;$D$1,#REF!,1)-COUNTIFS(#REF!,F$2,#REF!,$B4,#REF!,"&lt;"&amp;$D$1,#REF!,1))</f>
        <v>#REF!</v>
      </c>
      <c r="G4" s="13" t="e">
        <f>IF(F4="","",COUNTIFS(#REF!,G$2,#REF!,$B4,#REF!,"&lt;="&amp;$D$1,#REF!,1)-COUNTIFS(#REF!,G$2,#REF!,$B4,#REF!,"&lt;"&amp;$D$1,#REF!,1))</f>
        <v>#REF!</v>
      </c>
      <c r="H4" s="13" t="e">
        <f>IF(G4="","",COUNTIFS(#REF!,H$2,#REF!,$B4,#REF!,"&lt;="&amp;$D$1,#REF!,1)-COUNTIFS(#REF!,H$2,#REF!,$B4,#REF!,"&lt;"&amp;$D$1,#REF!,1))</f>
        <v>#REF!</v>
      </c>
      <c r="I4" s="53" t="e">
        <f t="shared" ref="I4:I8" si="0">SUM(C4:H4)</f>
        <v>#REF!</v>
      </c>
    </row>
    <row r="5" spans="1:9">
      <c r="A5" s="102" t="e">
        <f>別紙1!#REF!&amp;別紙1!#REF!</f>
        <v>#REF!</v>
      </c>
      <c r="B5" s="13" t="e">
        <f>IF(別紙1!#REF!="","",別紙1!#REF!)</f>
        <v>#REF!</v>
      </c>
      <c r="C5" s="13" t="e">
        <f>IF(B5="","",COUNTIFS(#REF!,C$2,#REF!,$B5,#REF!,"&lt;="&amp;$D$1,#REF!,1)-COUNTIFS(#REF!,C$2,#REF!,$B5,#REF!,"&lt;"&amp;$D$1,#REF!,1))</f>
        <v>#REF!</v>
      </c>
      <c r="D5" s="13" t="e">
        <f>IF(C5="","",COUNTIFS(#REF!,D$2,#REF!,$B5,#REF!,"&lt;="&amp;$D$1,#REF!,1)-COUNTIFS(#REF!,D$2,#REF!,$B5,#REF!,"&lt;"&amp;$D$1,#REF!,1))</f>
        <v>#REF!</v>
      </c>
      <c r="E5" s="13" t="e">
        <f>IF(D5="","",COUNTIFS(#REF!,E$2,#REF!,$B5,#REF!,"&lt;="&amp;$D$1,#REF!,1)-COUNTIFS(#REF!,E$2,#REF!,$B5,#REF!,"&lt;"&amp;$D$1,#REF!,1))</f>
        <v>#REF!</v>
      </c>
      <c r="F5" s="13" t="e">
        <f>IF(E5="","",COUNTIFS(#REF!,F$2,#REF!,$B5,#REF!,"&lt;="&amp;$D$1,#REF!,1)-COUNTIFS(#REF!,F$2,#REF!,$B5,#REF!,"&lt;"&amp;$D$1,#REF!,1))</f>
        <v>#REF!</v>
      </c>
      <c r="G5" s="13" t="e">
        <f>IF(F5="","",COUNTIFS(#REF!,G$2,#REF!,$B5,#REF!,"&lt;="&amp;$D$1,#REF!,1)-COUNTIFS(#REF!,G$2,#REF!,$B5,#REF!,"&lt;"&amp;$D$1,#REF!,1))</f>
        <v>#REF!</v>
      </c>
      <c r="H5" s="13" t="e">
        <f>IF(G5="","",COUNTIFS(#REF!,H$2,#REF!,$B5,#REF!,"&lt;="&amp;$D$1,#REF!,1)-COUNTIFS(#REF!,H$2,#REF!,$B5,#REF!,"&lt;"&amp;$D$1,#REF!,1))</f>
        <v>#REF!</v>
      </c>
      <c r="I5" s="53" t="e">
        <f t="shared" si="0"/>
        <v>#REF!</v>
      </c>
    </row>
    <row r="6" spans="1:9">
      <c r="A6" s="102" t="e">
        <f>別紙1!#REF!&amp;別紙1!#REF!</f>
        <v>#REF!</v>
      </c>
      <c r="B6" s="13" t="e">
        <f>IF(別紙1!#REF!="","",別紙1!#REF!)</f>
        <v>#REF!</v>
      </c>
      <c r="C6" s="13" t="e">
        <f>IF(B6="","",COUNTIFS(#REF!,C$2,#REF!,$B6,#REF!,"&lt;="&amp;$D$1,#REF!,1)-COUNTIFS(#REF!,C$2,#REF!,$B6,#REF!,"&lt;"&amp;$D$1,#REF!,1))</f>
        <v>#REF!</v>
      </c>
      <c r="D6" s="13" t="e">
        <f>IF(C6="","",COUNTIFS(#REF!,D$2,#REF!,$B6,#REF!,"&lt;="&amp;$D$1,#REF!,1)-COUNTIFS(#REF!,D$2,#REF!,$B6,#REF!,"&lt;"&amp;$D$1,#REF!,1))</f>
        <v>#REF!</v>
      </c>
      <c r="E6" s="13" t="e">
        <f>IF(D6="","",COUNTIFS(#REF!,E$2,#REF!,$B6,#REF!,"&lt;="&amp;$D$1,#REF!,1)-COUNTIFS(#REF!,E$2,#REF!,$B6,#REF!,"&lt;"&amp;$D$1,#REF!,1))</f>
        <v>#REF!</v>
      </c>
      <c r="F6" s="13" t="e">
        <f>IF(E6="","",COUNTIFS(#REF!,F$2,#REF!,$B6,#REF!,"&lt;="&amp;$D$1,#REF!,1)-COUNTIFS(#REF!,F$2,#REF!,$B6,#REF!,"&lt;"&amp;$D$1,#REF!,1))</f>
        <v>#REF!</v>
      </c>
      <c r="G6" s="13" t="e">
        <f>IF(F6="","",COUNTIFS(#REF!,G$2,#REF!,$B6,#REF!,"&lt;="&amp;$D$1,#REF!,1)-COUNTIFS(#REF!,G$2,#REF!,$B6,#REF!,"&lt;"&amp;$D$1,#REF!,1))</f>
        <v>#REF!</v>
      </c>
      <c r="H6" s="13" t="e">
        <f>IF(G6="","",COUNTIFS(#REF!,H$2,#REF!,$B6,#REF!,"&lt;="&amp;$D$1,#REF!,1)-COUNTIFS(#REF!,H$2,#REF!,$B6,#REF!,"&lt;"&amp;$D$1,#REF!,1))</f>
        <v>#REF!</v>
      </c>
      <c r="I6" s="53" t="e">
        <f t="shared" si="0"/>
        <v>#REF!</v>
      </c>
    </row>
    <row r="7" spans="1:9">
      <c r="A7" s="102" t="e">
        <f>別紙1!#REF!&amp;別紙1!#REF!</f>
        <v>#REF!</v>
      </c>
      <c r="B7" s="13" t="e">
        <f>IF(別紙1!#REF!="","",別紙1!#REF!)</f>
        <v>#REF!</v>
      </c>
      <c r="C7" s="13" t="e">
        <f>IF(B7="","",COUNTIFS(#REF!,C$2,#REF!,$B7,#REF!,"&lt;="&amp;$D$1,#REF!,1)-COUNTIFS(#REF!,C$2,#REF!,$B7,#REF!,"&lt;"&amp;$D$1,#REF!,1))</f>
        <v>#REF!</v>
      </c>
      <c r="D7" s="13" t="e">
        <f>IF(C7="","",COUNTIFS(#REF!,D$2,#REF!,$B7,#REF!,"&lt;="&amp;$D$1,#REF!,1)-COUNTIFS(#REF!,D$2,#REF!,$B7,#REF!,"&lt;"&amp;$D$1,#REF!,1))</f>
        <v>#REF!</v>
      </c>
      <c r="E7" s="13" t="e">
        <f>IF(D7="","",COUNTIFS(#REF!,E$2,#REF!,$B7,#REF!,"&lt;="&amp;$D$1,#REF!,1)-COUNTIFS(#REF!,E$2,#REF!,$B7,#REF!,"&lt;"&amp;$D$1,#REF!,1))</f>
        <v>#REF!</v>
      </c>
      <c r="F7" s="13" t="e">
        <f>IF(E7="","",COUNTIFS(#REF!,F$2,#REF!,$B7,#REF!,"&lt;="&amp;$D$1,#REF!,1)-COUNTIFS(#REF!,F$2,#REF!,$B7,#REF!,"&lt;"&amp;$D$1,#REF!,1))</f>
        <v>#REF!</v>
      </c>
      <c r="G7" s="13" t="e">
        <f>IF(F7="","",COUNTIFS(#REF!,G$2,#REF!,$B7,#REF!,"&lt;="&amp;$D$1,#REF!,1)-COUNTIFS(#REF!,G$2,#REF!,$B7,#REF!,"&lt;"&amp;$D$1,#REF!,1))</f>
        <v>#REF!</v>
      </c>
      <c r="H7" s="13" t="e">
        <f>IF(G7="","",COUNTIFS(#REF!,H$2,#REF!,$B7,#REF!,"&lt;="&amp;$D$1,#REF!,1)-COUNTIFS(#REF!,H$2,#REF!,$B7,#REF!,"&lt;"&amp;$D$1,#REF!,1))</f>
        <v>#REF!</v>
      </c>
      <c r="I7" s="53" t="e">
        <f t="shared" si="0"/>
        <v>#REF!</v>
      </c>
    </row>
    <row r="8" spans="1:9" ht="13.8" thickBot="1">
      <c r="A8" s="102" t="e">
        <f>別紙1!#REF!&amp;別紙1!#REF!</f>
        <v>#REF!</v>
      </c>
      <c r="B8" s="13" t="e">
        <f>IF(別紙1!#REF!="","",別紙1!#REF!)</f>
        <v>#REF!</v>
      </c>
      <c r="C8" s="13" t="e">
        <f>IF(B8="","",COUNTIFS(#REF!,C$2,#REF!,$B8,#REF!,"&lt;="&amp;$D$1,#REF!,1)-COUNTIFS(#REF!,C$2,#REF!,$B8,#REF!,"&lt;"&amp;$D$1,#REF!,1))</f>
        <v>#REF!</v>
      </c>
      <c r="D8" s="13" t="e">
        <f>IF(C8="","",COUNTIFS(#REF!,D$2,#REF!,$B8,#REF!,"&lt;="&amp;$D$1,#REF!,1)-COUNTIFS(#REF!,D$2,#REF!,$B8,#REF!,"&lt;"&amp;$D$1,#REF!,1))</f>
        <v>#REF!</v>
      </c>
      <c r="E8" s="13" t="e">
        <f>IF(D8="","",COUNTIFS(#REF!,E$2,#REF!,$B8,#REF!,"&lt;="&amp;$D$1,#REF!,1)-COUNTIFS(#REF!,E$2,#REF!,$B8,#REF!,"&lt;"&amp;$D$1,#REF!,1))</f>
        <v>#REF!</v>
      </c>
      <c r="F8" s="13" t="e">
        <f>IF(E8="","",COUNTIFS(#REF!,F$2,#REF!,$B8,#REF!,"&lt;="&amp;$D$1,#REF!,1)-COUNTIFS(#REF!,F$2,#REF!,$B8,#REF!,"&lt;"&amp;$D$1,#REF!,1))</f>
        <v>#REF!</v>
      </c>
      <c r="G8" s="13" t="e">
        <f>IF(F8="","",COUNTIFS(#REF!,G$2,#REF!,$B8,#REF!,"&lt;="&amp;$D$1,#REF!,1)-COUNTIFS(#REF!,G$2,#REF!,$B8,#REF!,"&lt;"&amp;$D$1,#REF!,1))</f>
        <v>#REF!</v>
      </c>
      <c r="H8" s="13" t="e">
        <f>IF(G8="","",COUNTIFS(#REF!,H$2,#REF!,$B8,#REF!,"&lt;="&amp;$D$1,#REF!,1)-COUNTIFS(#REF!,H$2,#REF!,$B8,#REF!,"&lt;"&amp;$D$1,#REF!,1))</f>
        <v>#REF!</v>
      </c>
      <c r="I8" s="65" t="e">
        <f t="shared" si="0"/>
        <v>#REF!</v>
      </c>
    </row>
    <row r="9" spans="1:9" ht="13.8" thickTop="1">
      <c r="A9" s="102" t="e">
        <f>別紙1!#REF!&amp;別紙1!#REF!</f>
        <v>#REF!</v>
      </c>
      <c r="B9" s="61" t="s">
        <v>194</v>
      </c>
      <c r="C9" s="61"/>
      <c r="D9" s="61"/>
      <c r="E9" s="61"/>
      <c r="F9" s="61"/>
      <c r="G9" s="61"/>
      <c r="H9" s="62"/>
      <c r="I9" s="66" t="e">
        <f>SUM(I3:I8)</f>
        <v>#REF!</v>
      </c>
    </row>
    <row r="10" spans="1:9">
      <c r="A10" s="102"/>
    </row>
    <row r="11" spans="1:9">
      <c r="A11" s="102"/>
    </row>
    <row r="12" spans="1:9">
      <c r="A12" s="102"/>
    </row>
    <row r="13" spans="1:9">
      <c r="A13" s="102"/>
    </row>
    <row r="14" spans="1:9">
      <c r="A14" s="102"/>
    </row>
  </sheetData>
  <phoneticPr fontId="4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I95"/>
  <sheetViews>
    <sheetView zoomScaleNormal="100" workbookViewId="0">
      <selection sqref="A1:I1"/>
    </sheetView>
  </sheetViews>
  <sheetFormatPr defaultColWidth="9" defaultRowHeight="13.2"/>
  <cols>
    <col min="1" max="8" width="9" style="261"/>
    <col min="9" max="9" width="16.88671875" style="261" customWidth="1"/>
    <col min="10" max="16384" width="9" style="261"/>
  </cols>
  <sheetData>
    <row r="1" spans="1:9" s="258" customFormat="1" ht="18.75" customHeight="1">
      <c r="A1" s="373" t="s">
        <v>949</v>
      </c>
      <c r="B1" s="373"/>
      <c r="C1" s="373"/>
      <c r="D1" s="373"/>
      <c r="E1" s="373"/>
      <c r="F1" s="373"/>
      <c r="G1" s="373"/>
      <c r="H1" s="373"/>
      <c r="I1" s="373"/>
    </row>
    <row r="2" spans="1:9" s="258" customFormat="1" ht="18.75" customHeight="1">
      <c r="A2" s="259"/>
      <c r="B2" s="259"/>
      <c r="C2" s="259"/>
      <c r="D2" s="259"/>
      <c r="E2" s="259"/>
      <c r="F2" s="259"/>
      <c r="G2" s="259"/>
      <c r="H2" s="259"/>
      <c r="I2" s="259"/>
    </row>
    <row r="3" spans="1:9" s="258" customFormat="1" ht="18.75" customHeight="1">
      <c r="A3" s="259"/>
      <c r="B3" s="259"/>
      <c r="C3" s="259"/>
      <c r="D3" s="259"/>
      <c r="E3" s="259"/>
      <c r="F3" s="259"/>
      <c r="G3" s="375" t="s">
        <v>900</v>
      </c>
      <c r="H3" s="375"/>
      <c r="I3" s="375"/>
    </row>
    <row r="4" spans="1:9" s="258" customFormat="1" ht="18.75" customHeight="1">
      <c r="A4" s="259"/>
      <c r="B4" s="259"/>
      <c r="C4" s="259"/>
      <c r="D4" s="259"/>
      <c r="E4" s="259"/>
      <c r="F4" s="259"/>
      <c r="G4" s="260"/>
      <c r="H4" s="260"/>
      <c r="I4" s="260"/>
    </row>
    <row r="5" spans="1:9" s="258" customFormat="1" ht="18.75" customHeight="1">
      <c r="A5" s="344" t="s">
        <v>901</v>
      </c>
      <c r="B5" s="345"/>
      <c r="C5" s="345"/>
      <c r="D5" s="345"/>
      <c r="E5" s="345"/>
      <c r="F5" s="345"/>
      <c r="G5" s="345"/>
      <c r="H5" s="345"/>
      <c r="I5" s="345"/>
    </row>
    <row r="6" spans="1:9" s="258" customFormat="1" ht="18.75" customHeight="1">
      <c r="A6" s="344"/>
      <c r="B6" s="345"/>
      <c r="C6" s="345"/>
      <c r="D6" s="345"/>
      <c r="E6" s="345"/>
      <c r="F6" s="345"/>
      <c r="G6" s="345"/>
      <c r="H6" s="345"/>
      <c r="I6" s="345"/>
    </row>
    <row r="7" spans="1:9" s="258" customFormat="1" ht="18.75" customHeight="1">
      <c r="A7" s="344"/>
      <c r="B7" s="345"/>
      <c r="C7" s="345"/>
      <c r="D7" s="345"/>
      <c r="E7" s="345"/>
      <c r="F7" s="345"/>
      <c r="G7" s="345"/>
      <c r="H7" s="345"/>
      <c r="I7" s="345"/>
    </row>
    <row r="8" spans="1:9" s="258" customFormat="1" ht="18.75" customHeight="1">
      <c r="A8" s="344"/>
      <c r="B8" s="345"/>
      <c r="C8" s="345"/>
      <c r="D8" s="345"/>
      <c r="E8" s="345"/>
      <c r="F8" s="345"/>
      <c r="G8" s="345"/>
      <c r="H8" s="345"/>
      <c r="I8" s="345"/>
    </row>
    <row r="9" spans="1:9" s="258" customFormat="1" ht="18.75" customHeight="1">
      <c r="A9" s="344" t="s">
        <v>902</v>
      </c>
      <c r="B9" s="345"/>
      <c r="C9" s="345"/>
      <c r="D9" s="345"/>
      <c r="E9" s="345"/>
      <c r="F9" s="345"/>
      <c r="G9" s="345"/>
      <c r="H9" s="345"/>
      <c r="I9" s="345"/>
    </row>
    <row r="10" spans="1:9" s="258" customFormat="1" ht="18.75" customHeight="1">
      <c r="A10" s="344"/>
      <c r="B10" s="345"/>
      <c r="C10" s="345"/>
      <c r="D10" s="345"/>
      <c r="E10" s="345"/>
      <c r="F10" s="345"/>
      <c r="G10" s="345"/>
      <c r="H10" s="345"/>
      <c r="I10" s="345"/>
    </row>
    <row r="11" spans="1:9" s="258" customFormat="1" ht="18.75" customHeight="1">
      <c r="A11" s="344"/>
      <c r="B11" s="345"/>
      <c r="C11" s="345"/>
      <c r="D11" s="345"/>
      <c r="E11" s="345"/>
      <c r="F11" s="345"/>
      <c r="G11" s="345"/>
      <c r="H11" s="345"/>
      <c r="I11" s="345"/>
    </row>
    <row r="12" spans="1:9" s="258" customFormat="1" ht="18.75" customHeight="1">
      <c r="A12" s="344"/>
      <c r="B12" s="345"/>
      <c r="C12" s="345"/>
      <c r="D12" s="345"/>
      <c r="E12" s="345"/>
      <c r="F12" s="345"/>
      <c r="G12" s="345"/>
      <c r="H12" s="345"/>
      <c r="I12" s="345"/>
    </row>
    <row r="13" spans="1:9" s="258" customFormat="1" ht="18.75" customHeight="1">
      <c r="A13" s="344" t="s">
        <v>903</v>
      </c>
      <c r="B13" s="345"/>
      <c r="C13" s="345"/>
      <c r="D13" s="345"/>
      <c r="E13" s="345"/>
      <c r="F13" s="345"/>
      <c r="G13" s="345"/>
      <c r="H13" s="345"/>
      <c r="I13" s="345"/>
    </row>
    <row r="14" spans="1:9" s="258" customFormat="1" ht="18.75" customHeight="1">
      <c r="A14" s="344"/>
      <c r="B14" s="345"/>
      <c r="C14" s="345"/>
      <c r="D14" s="345"/>
      <c r="E14" s="345"/>
      <c r="F14" s="345"/>
      <c r="G14" s="345"/>
      <c r="H14" s="345"/>
      <c r="I14" s="345"/>
    </row>
    <row r="15" spans="1:9" s="258" customFormat="1" ht="18.75" customHeight="1">
      <c r="A15" s="344"/>
      <c r="B15" s="345"/>
      <c r="C15" s="345"/>
      <c r="D15" s="345"/>
      <c r="E15" s="345"/>
      <c r="F15" s="345"/>
      <c r="G15" s="345"/>
      <c r="H15" s="345"/>
      <c r="I15" s="345"/>
    </row>
    <row r="16" spans="1:9" s="258" customFormat="1" ht="18.75" customHeight="1">
      <c r="A16" s="344"/>
      <c r="B16" s="345"/>
      <c r="C16" s="345"/>
      <c r="D16" s="345"/>
      <c r="E16" s="345"/>
      <c r="F16" s="345"/>
      <c r="G16" s="345"/>
      <c r="H16" s="345"/>
      <c r="I16" s="345"/>
    </row>
    <row r="17" spans="1:9" s="258" customFormat="1" ht="18.75" customHeight="1">
      <c r="A17" s="344" t="s">
        <v>904</v>
      </c>
      <c r="B17" s="345"/>
      <c r="C17" s="345"/>
      <c r="D17" s="345"/>
      <c r="E17" s="345"/>
      <c r="F17" s="345"/>
      <c r="G17" s="345"/>
      <c r="H17" s="345"/>
      <c r="I17" s="345"/>
    </row>
    <row r="18" spans="1:9" s="258" customFormat="1" ht="18.75" customHeight="1">
      <c r="A18" s="344" t="s">
        <v>905</v>
      </c>
      <c r="B18" s="345"/>
      <c r="C18" s="345"/>
      <c r="D18" s="345"/>
      <c r="E18" s="345"/>
      <c r="F18" s="345"/>
      <c r="G18" s="345"/>
      <c r="H18" s="345"/>
      <c r="I18" s="345"/>
    </row>
    <row r="19" spans="1:9" s="258" customFormat="1" ht="18.75" customHeight="1">
      <c r="A19" s="344"/>
      <c r="B19" s="345"/>
      <c r="C19" s="345"/>
      <c r="D19" s="345"/>
      <c r="E19" s="345"/>
      <c r="F19" s="345"/>
      <c r="G19" s="345"/>
      <c r="H19" s="345"/>
      <c r="I19" s="345"/>
    </row>
    <row r="20" spans="1:9" s="258" customFormat="1" ht="18.75" customHeight="1">
      <c r="A20" s="344"/>
      <c r="B20" s="345"/>
      <c r="C20" s="345"/>
      <c r="D20" s="345"/>
      <c r="E20" s="345"/>
      <c r="F20" s="345"/>
      <c r="G20" s="345"/>
      <c r="H20" s="345"/>
      <c r="I20" s="345"/>
    </row>
    <row r="21" spans="1:9" s="258" customFormat="1" ht="18.75" customHeight="1">
      <c r="A21" s="344"/>
      <c r="B21" s="345"/>
      <c r="C21" s="345"/>
      <c r="D21" s="345"/>
      <c r="E21" s="345"/>
      <c r="F21" s="345"/>
      <c r="G21" s="345"/>
      <c r="H21" s="345"/>
      <c r="I21" s="345"/>
    </row>
    <row r="22" spans="1:9" s="258" customFormat="1" ht="18.75" customHeight="1">
      <c r="A22" s="344" t="s">
        <v>906</v>
      </c>
      <c r="B22" s="345"/>
      <c r="C22" s="345"/>
      <c r="D22" s="345"/>
      <c r="E22" s="345"/>
      <c r="F22" s="345"/>
      <c r="G22" s="345"/>
      <c r="H22" s="345"/>
      <c r="I22" s="345"/>
    </row>
    <row r="23" spans="1:9" s="258" customFormat="1" ht="18.75" customHeight="1">
      <c r="A23" s="344"/>
      <c r="B23" s="345"/>
      <c r="C23" s="345"/>
      <c r="D23" s="345"/>
      <c r="E23" s="345"/>
      <c r="F23" s="345"/>
      <c r="G23" s="345"/>
      <c r="H23" s="345"/>
      <c r="I23" s="345"/>
    </row>
    <row r="24" spans="1:9" s="258" customFormat="1" ht="18.75" customHeight="1">
      <c r="A24" s="344"/>
      <c r="B24" s="345"/>
      <c r="C24" s="345"/>
      <c r="D24" s="345"/>
      <c r="E24" s="345"/>
      <c r="F24" s="345"/>
      <c r="G24" s="345"/>
      <c r="H24" s="345"/>
      <c r="I24" s="345"/>
    </row>
    <row r="25" spans="1:9" s="258" customFormat="1" ht="18.75" customHeight="1">
      <c r="A25" s="344"/>
      <c r="B25" s="345"/>
      <c r="C25" s="345"/>
      <c r="D25" s="345"/>
      <c r="E25" s="345"/>
      <c r="F25" s="345"/>
      <c r="G25" s="345"/>
      <c r="H25" s="345"/>
      <c r="I25" s="345"/>
    </row>
    <row r="26" spans="1:9" s="258" customFormat="1" ht="18.75" customHeight="1">
      <c r="A26" s="344" t="s">
        <v>907</v>
      </c>
      <c r="B26" s="345"/>
      <c r="C26" s="345"/>
      <c r="D26" s="345"/>
      <c r="E26" s="345"/>
      <c r="F26" s="345"/>
      <c r="G26" s="345"/>
      <c r="H26" s="345"/>
      <c r="I26" s="345"/>
    </row>
    <row r="27" spans="1:9" s="258" customFormat="1" ht="18.75" customHeight="1">
      <c r="A27" s="344"/>
      <c r="B27" s="345"/>
      <c r="C27" s="345"/>
      <c r="D27" s="345"/>
      <c r="E27" s="345"/>
      <c r="F27" s="345"/>
      <c r="G27" s="345"/>
      <c r="H27" s="345"/>
      <c r="I27" s="345"/>
    </row>
    <row r="28" spans="1:9" s="258" customFormat="1" ht="18.75" customHeight="1">
      <c r="A28" s="344"/>
      <c r="B28" s="345"/>
      <c r="C28" s="345"/>
      <c r="D28" s="345"/>
      <c r="E28" s="345"/>
      <c r="F28" s="345"/>
      <c r="G28" s="345"/>
      <c r="H28" s="345"/>
      <c r="I28" s="345"/>
    </row>
    <row r="29" spans="1:9" s="258" customFormat="1" ht="18.75" customHeight="1">
      <c r="A29" s="344"/>
      <c r="B29" s="345"/>
      <c r="C29" s="345"/>
      <c r="D29" s="345"/>
      <c r="E29" s="345"/>
      <c r="F29" s="345"/>
      <c r="G29" s="345"/>
      <c r="H29" s="345"/>
      <c r="I29" s="345"/>
    </row>
    <row r="30" spans="1:9" s="258" customFormat="1" ht="18.75" customHeight="1">
      <c r="A30" s="344" t="s">
        <v>908</v>
      </c>
      <c r="B30" s="345"/>
      <c r="C30" s="345"/>
      <c r="D30" s="345"/>
      <c r="E30" s="345"/>
      <c r="F30" s="345"/>
      <c r="G30" s="345"/>
      <c r="H30" s="345"/>
      <c r="I30" s="345"/>
    </row>
    <row r="31" spans="1:9" s="258" customFormat="1" ht="18.75" customHeight="1">
      <c r="A31" s="344"/>
      <c r="B31" s="345"/>
      <c r="C31" s="345"/>
      <c r="D31" s="345"/>
      <c r="E31" s="345"/>
      <c r="F31" s="345"/>
      <c r="G31" s="345"/>
      <c r="H31" s="345"/>
      <c r="I31" s="345"/>
    </row>
    <row r="32" spans="1:9" s="258" customFormat="1" ht="18.75" customHeight="1">
      <c r="A32" s="344"/>
      <c r="B32" s="345"/>
      <c r="C32" s="345"/>
      <c r="D32" s="345"/>
      <c r="E32" s="345"/>
      <c r="F32" s="345"/>
      <c r="G32" s="345"/>
      <c r="H32" s="345"/>
      <c r="I32" s="345"/>
    </row>
    <row r="33" spans="1:9" s="258" customFormat="1" ht="18.75" customHeight="1">
      <c r="A33" s="344"/>
      <c r="B33" s="345"/>
      <c r="C33" s="345"/>
      <c r="D33" s="345"/>
      <c r="E33" s="345"/>
      <c r="F33" s="345"/>
      <c r="G33" s="345"/>
      <c r="H33" s="345"/>
      <c r="I33" s="345"/>
    </row>
    <row r="34" spans="1:9" s="258" customFormat="1" ht="18.75" customHeight="1">
      <c r="A34" s="344" t="s">
        <v>909</v>
      </c>
      <c r="B34" s="345"/>
      <c r="C34" s="345"/>
      <c r="D34" s="345"/>
      <c r="E34" s="345"/>
      <c r="F34" s="345"/>
      <c r="G34" s="345"/>
      <c r="H34" s="345"/>
      <c r="I34" s="345"/>
    </row>
    <row r="35" spans="1:9" s="258" customFormat="1" ht="18.75" customHeight="1">
      <c r="A35" s="344" t="s">
        <v>910</v>
      </c>
      <c r="B35" s="345"/>
      <c r="C35" s="345"/>
      <c r="D35" s="345"/>
      <c r="E35" s="345"/>
      <c r="F35" s="345"/>
      <c r="G35" s="345"/>
      <c r="H35" s="345"/>
      <c r="I35" s="345"/>
    </row>
    <row r="36" spans="1:9" s="258" customFormat="1" ht="18.75" customHeight="1">
      <c r="A36" s="344"/>
      <c r="B36" s="345"/>
      <c r="C36" s="345"/>
      <c r="D36" s="345"/>
      <c r="E36" s="345"/>
      <c r="F36" s="345"/>
      <c r="G36" s="345"/>
      <c r="H36" s="345"/>
      <c r="I36" s="345"/>
    </row>
    <row r="37" spans="1:9" s="258" customFormat="1" ht="18.75" customHeight="1">
      <c r="A37" s="344"/>
      <c r="B37" s="345"/>
      <c r="C37" s="345"/>
      <c r="D37" s="345"/>
      <c r="E37" s="345"/>
      <c r="F37" s="345"/>
      <c r="G37" s="345"/>
      <c r="H37" s="345"/>
      <c r="I37" s="345"/>
    </row>
    <row r="38" spans="1:9" s="258" customFormat="1" ht="18.75" customHeight="1">
      <c r="A38" s="344"/>
      <c r="B38" s="345"/>
      <c r="C38" s="345"/>
      <c r="D38" s="345"/>
      <c r="E38" s="345"/>
      <c r="F38" s="345"/>
      <c r="G38" s="345"/>
      <c r="H38" s="345"/>
      <c r="I38" s="345"/>
    </row>
    <row r="39" spans="1:9" s="258" customFormat="1" ht="18.75" customHeight="1">
      <c r="A39" s="344" t="s">
        <v>911</v>
      </c>
      <c r="B39" s="345"/>
      <c r="C39" s="345"/>
      <c r="D39" s="345"/>
      <c r="E39" s="345"/>
      <c r="F39" s="345"/>
      <c r="G39" s="345"/>
      <c r="H39" s="345"/>
      <c r="I39" s="345"/>
    </row>
    <row r="40" spans="1:9" s="258" customFormat="1" ht="18.75" customHeight="1">
      <c r="A40" s="344"/>
      <c r="B40" s="345"/>
      <c r="C40" s="345"/>
      <c r="D40" s="345"/>
      <c r="E40" s="345"/>
      <c r="F40" s="345"/>
      <c r="G40" s="345"/>
      <c r="H40" s="345"/>
      <c r="I40" s="345"/>
    </row>
    <row r="41" spans="1:9" s="258" customFormat="1" ht="18.75" customHeight="1">
      <c r="A41" s="344"/>
      <c r="B41" s="345"/>
      <c r="C41" s="345"/>
      <c r="D41" s="345"/>
      <c r="E41" s="345"/>
      <c r="F41" s="345"/>
      <c r="G41" s="345"/>
      <c r="H41" s="345"/>
      <c r="I41" s="345"/>
    </row>
    <row r="42" spans="1:9" s="258" customFormat="1" ht="18.75" customHeight="1">
      <c r="A42" s="344"/>
      <c r="B42" s="345"/>
      <c r="C42" s="345"/>
      <c r="D42" s="345"/>
      <c r="E42" s="345"/>
      <c r="F42" s="345"/>
      <c r="G42" s="345"/>
      <c r="H42" s="345"/>
      <c r="I42" s="345"/>
    </row>
    <row r="43" spans="1:9" s="258" customFormat="1" ht="18.75" customHeight="1">
      <c r="A43" s="344" t="s">
        <v>912</v>
      </c>
      <c r="B43" s="345"/>
      <c r="C43" s="345"/>
      <c r="D43" s="345"/>
      <c r="E43" s="345"/>
      <c r="F43" s="345"/>
      <c r="G43" s="345"/>
      <c r="H43" s="345"/>
      <c r="I43" s="345"/>
    </row>
    <row r="44" spans="1:9">
      <c r="A44" s="347"/>
      <c r="B44" s="347"/>
      <c r="C44" s="347"/>
      <c r="D44" s="347"/>
      <c r="E44" s="347"/>
      <c r="F44" s="347"/>
      <c r="G44" s="347"/>
      <c r="H44" s="347"/>
      <c r="I44" s="347"/>
    </row>
    <row r="45" spans="1:9">
      <c r="A45" s="347"/>
      <c r="B45" s="347"/>
      <c r="C45" s="347"/>
      <c r="D45" s="347"/>
      <c r="E45" s="347"/>
      <c r="F45" s="347"/>
      <c r="G45" s="347"/>
      <c r="H45" s="347"/>
      <c r="I45" s="347"/>
    </row>
    <row r="46" spans="1:9">
      <c r="A46" s="347"/>
      <c r="B46" s="347"/>
      <c r="C46" s="347"/>
      <c r="D46" s="347"/>
      <c r="E46" s="347"/>
      <c r="F46" s="347"/>
      <c r="G46" s="347"/>
      <c r="H46" s="347"/>
      <c r="I46" s="347"/>
    </row>
    <row r="47" spans="1:9">
      <c r="A47" s="347"/>
      <c r="B47" s="347"/>
      <c r="C47" s="347"/>
      <c r="D47" s="347"/>
      <c r="E47" s="347"/>
      <c r="F47" s="347"/>
      <c r="G47" s="347"/>
      <c r="H47" s="347"/>
      <c r="I47" s="347"/>
    </row>
    <row r="48" spans="1:9">
      <c r="A48" s="347"/>
      <c r="B48" s="347"/>
      <c r="C48" s="347"/>
      <c r="D48" s="347"/>
      <c r="E48" s="347"/>
      <c r="F48" s="347"/>
      <c r="G48" s="347"/>
      <c r="H48" s="347"/>
      <c r="I48" s="347"/>
    </row>
    <row r="49" spans="1:9">
      <c r="A49" s="347"/>
      <c r="B49" s="347"/>
      <c r="C49" s="347"/>
      <c r="D49" s="347"/>
      <c r="E49" s="347"/>
      <c r="F49" s="347"/>
      <c r="G49" s="347"/>
      <c r="H49" s="347"/>
      <c r="I49" s="347"/>
    </row>
    <row r="50" spans="1:9">
      <c r="A50" s="347"/>
      <c r="B50" s="347"/>
      <c r="C50" s="347"/>
      <c r="D50" s="347"/>
      <c r="E50" s="347"/>
      <c r="F50" s="347"/>
      <c r="G50" s="347"/>
      <c r="H50" s="347"/>
      <c r="I50" s="347"/>
    </row>
    <row r="51" spans="1:9">
      <c r="A51" s="347"/>
      <c r="B51" s="347"/>
      <c r="C51" s="347"/>
      <c r="D51" s="347"/>
      <c r="E51" s="347"/>
      <c r="F51" s="347"/>
      <c r="G51" s="347"/>
      <c r="H51" s="347"/>
      <c r="I51" s="347"/>
    </row>
    <row r="52" spans="1:9">
      <c r="A52" s="347"/>
      <c r="B52" s="347"/>
      <c r="C52" s="347"/>
      <c r="D52" s="347"/>
      <c r="E52" s="347"/>
      <c r="F52" s="347"/>
      <c r="G52" s="347"/>
      <c r="H52" s="347"/>
      <c r="I52" s="347"/>
    </row>
    <row r="53" spans="1:9">
      <c r="A53" s="347"/>
      <c r="B53" s="347"/>
      <c r="C53" s="347"/>
      <c r="D53" s="347"/>
      <c r="E53" s="347"/>
      <c r="F53" s="347"/>
      <c r="G53" s="347"/>
      <c r="H53" s="347"/>
      <c r="I53" s="347"/>
    </row>
    <row r="54" spans="1:9">
      <c r="A54" s="347"/>
      <c r="B54" s="347"/>
      <c r="C54" s="347"/>
      <c r="D54" s="347"/>
      <c r="E54" s="347"/>
      <c r="F54" s="347"/>
      <c r="G54" s="347"/>
      <c r="H54" s="347"/>
      <c r="I54" s="347"/>
    </row>
    <row r="55" spans="1:9">
      <c r="A55" s="347"/>
      <c r="B55" s="347"/>
      <c r="C55" s="347"/>
      <c r="D55" s="347"/>
      <c r="E55" s="347"/>
      <c r="F55" s="347"/>
      <c r="G55" s="347"/>
      <c r="H55" s="347"/>
      <c r="I55" s="347"/>
    </row>
    <row r="56" spans="1:9">
      <c r="A56" s="347"/>
      <c r="B56" s="347"/>
      <c r="C56" s="347"/>
      <c r="D56" s="347"/>
      <c r="E56" s="347"/>
      <c r="F56" s="347"/>
      <c r="G56" s="347"/>
      <c r="H56" s="347"/>
      <c r="I56" s="347"/>
    </row>
    <row r="57" spans="1:9">
      <c r="A57" s="347"/>
      <c r="B57" s="347"/>
      <c r="C57" s="347"/>
      <c r="D57" s="347"/>
      <c r="E57" s="347"/>
      <c r="F57" s="347"/>
      <c r="G57" s="347"/>
      <c r="H57" s="347"/>
      <c r="I57" s="347"/>
    </row>
    <row r="58" spans="1:9">
      <c r="A58" s="347"/>
      <c r="B58" s="347"/>
      <c r="C58" s="347"/>
      <c r="D58" s="347"/>
      <c r="E58" s="347"/>
      <c r="F58" s="347"/>
      <c r="G58" s="347"/>
      <c r="H58" s="347"/>
      <c r="I58" s="347"/>
    </row>
    <row r="59" spans="1:9">
      <c r="A59" s="347"/>
      <c r="B59" s="347"/>
      <c r="C59" s="347"/>
      <c r="D59" s="347"/>
      <c r="E59" s="347"/>
      <c r="F59" s="347"/>
      <c r="G59" s="347"/>
      <c r="H59" s="347"/>
      <c r="I59" s="347"/>
    </row>
    <row r="60" spans="1:9">
      <c r="A60" s="347"/>
      <c r="B60" s="347"/>
      <c r="C60" s="347"/>
      <c r="D60" s="347"/>
      <c r="E60" s="347"/>
      <c r="F60" s="347"/>
      <c r="G60" s="347"/>
      <c r="H60" s="347"/>
      <c r="I60" s="347"/>
    </row>
    <row r="61" spans="1:9">
      <c r="A61" s="347"/>
      <c r="B61" s="347"/>
      <c r="C61" s="347"/>
      <c r="D61" s="347"/>
      <c r="E61" s="347"/>
      <c r="F61" s="347"/>
      <c r="G61" s="347"/>
      <c r="H61" s="347"/>
      <c r="I61" s="347"/>
    </row>
    <row r="62" spans="1:9">
      <c r="A62" s="347"/>
      <c r="B62" s="347"/>
      <c r="C62" s="347"/>
      <c r="D62" s="347"/>
      <c r="E62" s="347"/>
      <c r="F62" s="347"/>
      <c r="G62" s="347"/>
      <c r="H62" s="347"/>
      <c r="I62" s="347"/>
    </row>
    <row r="63" spans="1:9">
      <c r="A63" s="347"/>
      <c r="B63" s="347"/>
      <c r="C63" s="347"/>
      <c r="D63" s="347"/>
      <c r="E63" s="347"/>
      <c r="F63" s="347"/>
      <c r="G63" s="347"/>
      <c r="H63" s="347"/>
      <c r="I63" s="347"/>
    </row>
    <row r="64" spans="1:9">
      <c r="A64" s="347"/>
      <c r="B64" s="347"/>
      <c r="C64" s="347"/>
      <c r="D64" s="347"/>
      <c r="E64" s="347"/>
      <c r="F64" s="347"/>
      <c r="G64" s="347"/>
      <c r="H64" s="347"/>
      <c r="I64" s="347"/>
    </row>
    <row r="65" spans="1:9">
      <c r="A65" s="347"/>
      <c r="B65" s="347"/>
      <c r="C65" s="347"/>
      <c r="D65" s="347"/>
      <c r="E65" s="347"/>
      <c r="F65" s="347"/>
      <c r="G65" s="347"/>
      <c r="H65" s="347"/>
      <c r="I65" s="347"/>
    </row>
    <row r="66" spans="1:9">
      <c r="A66" s="347"/>
      <c r="B66" s="347"/>
      <c r="C66" s="347"/>
      <c r="D66" s="347"/>
      <c r="E66" s="347"/>
      <c r="F66" s="347"/>
      <c r="G66" s="347"/>
      <c r="H66" s="347"/>
      <c r="I66" s="347"/>
    </row>
    <row r="67" spans="1:9">
      <c r="A67" s="347"/>
      <c r="B67" s="347"/>
      <c r="C67" s="347"/>
      <c r="D67" s="347"/>
      <c r="E67" s="347"/>
      <c r="F67" s="347"/>
      <c r="G67" s="347"/>
      <c r="H67" s="347"/>
      <c r="I67" s="347"/>
    </row>
    <row r="68" spans="1:9">
      <c r="A68" s="347"/>
      <c r="B68" s="347"/>
      <c r="C68" s="347"/>
      <c r="D68" s="347"/>
      <c r="E68" s="347"/>
      <c r="F68" s="347"/>
      <c r="G68" s="347"/>
      <c r="H68" s="347"/>
      <c r="I68" s="347"/>
    </row>
    <row r="69" spans="1:9">
      <c r="A69" s="347"/>
      <c r="B69" s="347"/>
      <c r="C69" s="347"/>
      <c r="D69" s="347"/>
      <c r="E69" s="347"/>
      <c r="F69" s="347"/>
      <c r="G69" s="347"/>
      <c r="H69" s="347"/>
      <c r="I69" s="347"/>
    </row>
    <row r="70" spans="1:9">
      <c r="A70" s="347"/>
      <c r="B70" s="347"/>
      <c r="C70" s="347"/>
      <c r="D70" s="347"/>
      <c r="E70" s="347"/>
      <c r="F70" s="347"/>
      <c r="G70" s="347"/>
      <c r="H70" s="347"/>
      <c r="I70" s="347"/>
    </row>
    <row r="71" spans="1:9">
      <c r="A71" s="347"/>
      <c r="B71" s="347"/>
      <c r="C71" s="347"/>
      <c r="D71" s="347"/>
      <c r="E71" s="347"/>
      <c r="F71" s="347"/>
      <c r="G71" s="347"/>
      <c r="H71" s="347"/>
      <c r="I71" s="347"/>
    </row>
    <row r="72" spans="1:9">
      <c r="A72" s="347"/>
      <c r="B72" s="347"/>
      <c r="C72" s="347"/>
      <c r="D72" s="347"/>
      <c r="E72" s="347"/>
      <c r="F72" s="347"/>
      <c r="G72" s="347"/>
      <c r="H72" s="347"/>
      <c r="I72" s="347"/>
    </row>
    <row r="73" spans="1:9">
      <c r="A73" s="347"/>
      <c r="B73" s="347"/>
      <c r="C73" s="347"/>
      <c r="D73" s="347"/>
      <c r="E73" s="347"/>
      <c r="F73" s="347"/>
      <c r="G73" s="347"/>
      <c r="H73" s="347"/>
      <c r="I73" s="347"/>
    </row>
    <row r="74" spans="1:9">
      <c r="A74" s="347"/>
      <c r="B74" s="347"/>
      <c r="C74" s="347"/>
      <c r="D74" s="347"/>
      <c r="E74" s="347"/>
      <c r="F74" s="347"/>
      <c r="G74" s="347"/>
      <c r="H74" s="347"/>
      <c r="I74" s="347"/>
    </row>
    <row r="75" spans="1:9">
      <c r="A75" s="347"/>
      <c r="B75" s="347"/>
      <c r="C75" s="347"/>
      <c r="D75" s="347"/>
      <c r="E75" s="347"/>
      <c r="F75" s="347"/>
      <c r="G75" s="347"/>
      <c r="H75" s="347"/>
      <c r="I75" s="347"/>
    </row>
    <row r="76" spans="1:9">
      <c r="A76" s="347"/>
      <c r="B76" s="347"/>
      <c r="C76" s="347"/>
      <c r="D76" s="347"/>
      <c r="E76" s="347"/>
      <c r="F76" s="347"/>
      <c r="G76" s="347"/>
      <c r="H76" s="347"/>
      <c r="I76" s="347"/>
    </row>
    <row r="77" spans="1:9">
      <c r="A77" s="347"/>
      <c r="B77" s="347"/>
      <c r="C77" s="347"/>
      <c r="D77" s="347"/>
      <c r="E77" s="347"/>
      <c r="F77" s="347"/>
      <c r="G77" s="347"/>
      <c r="H77" s="347"/>
      <c r="I77" s="347"/>
    </row>
    <row r="78" spans="1:9">
      <c r="A78" s="347"/>
      <c r="B78" s="347"/>
      <c r="C78" s="347"/>
      <c r="D78" s="347"/>
      <c r="E78" s="347"/>
      <c r="F78" s="347"/>
      <c r="G78" s="347"/>
      <c r="H78" s="347"/>
      <c r="I78" s="347"/>
    </row>
    <row r="79" spans="1:9">
      <c r="A79" s="347"/>
      <c r="B79" s="347"/>
      <c r="C79" s="347"/>
      <c r="D79" s="347"/>
      <c r="E79" s="347"/>
      <c r="F79" s="347"/>
      <c r="G79" s="347"/>
      <c r="H79" s="347"/>
      <c r="I79" s="347"/>
    </row>
    <row r="80" spans="1:9">
      <c r="A80" s="347"/>
      <c r="B80" s="347"/>
      <c r="C80" s="347"/>
      <c r="D80" s="347"/>
      <c r="E80" s="347"/>
      <c r="F80" s="347"/>
      <c r="G80" s="347"/>
      <c r="H80" s="347"/>
      <c r="I80" s="347"/>
    </row>
    <row r="81" spans="1:9">
      <c r="A81" s="347"/>
      <c r="B81" s="347"/>
      <c r="C81" s="347"/>
      <c r="D81" s="347"/>
      <c r="E81" s="347"/>
      <c r="F81" s="347"/>
      <c r="G81" s="347"/>
      <c r="H81" s="347"/>
      <c r="I81" s="347"/>
    </row>
    <row r="82" spans="1:9">
      <c r="A82" s="347"/>
      <c r="B82" s="347"/>
      <c r="C82" s="347"/>
      <c r="D82" s="347"/>
      <c r="E82" s="347"/>
      <c r="F82" s="347"/>
      <c r="G82" s="347"/>
      <c r="H82" s="347"/>
      <c r="I82" s="347"/>
    </row>
    <row r="83" spans="1:9">
      <c r="A83" s="347"/>
      <c r="B83" s="347"/>
      <c r="C83" s="347"/>
      <c r="D83" s="347"/>
      <c r="E83" s="347"/>
      <c r="F83" s="347"/>
      <c r="G83" s="347"/>
      <c r="H83" s="347"/>
      <c r="I83" s="347"/>
    </row>
    <row r="84" spans="1:9">
      <c r="A84" s="347"/>
      <c r="B84" s="347"/>
      <c r="C84" s="347"/>
      <c r="D84" s="347"/>
      <c r="E84" s="347"/>
      <c r="F84" s="347"/>
      <c r="G84" s="347"/>
      <c r="H84" s="347"/>
      <c r="I84" s="347"/>
    </row>
    <row r="85" spans="1:9">
      <c r="A85" s="347"/>
      <c r="B85" s="347"/>
      <c r="C85" s="347"/>
      <c r="D85" s="347"/>
      <c r="E85" s="347"/>
      <c r="F85" s="347"/>
      <c r="G85" s="347"/>
      <c r="H85" s="347"/>
      <c r="I85" s="347"/>
    </row>
    <row r="86" spans="1:9">
      <c r="A86" s="347"/>
      <c r="B86" s="347"/>
      <c r="C86" s="347"/>
      <c r="D86" s="347"/>
      <c r="E86" s="347"/>
      <c r="F86" s="347"/>
      <c r="G86" s="347"/>
      <c r="H86" s="347"/>
      <c r="I86" s="347"/>
    </row>
    <row r="87" spans="1:9">
      <c r="A87" s="347"/>
      <c r="B87" s="347"/>
      <c r="C87" s="347"/>
      <c r="D87" s="347"/>
      <c r="E87" s="347"/>
      <c r="F87" s="347"/>
      <c r="G87" s="347"/>
      <c r="H87" s="347"/>
      <c r="I87" s="347"/>
    </row>
    <row r="88" spans="1:9">
      <c r="A88" s="347"/>
      <c r="B88" s="347"/>
      <c r="C88" s="347"/>
      <c r="D88" s="347"/>
      <c r="E88" s="347"/>
      <c r="F88" s="347"/>
      <c r="G88" s="347"/>
      <c r="H88" s="347"/>
      <c r="I88" s="347"/>
    </row>
    <row r="89" spans="1:9">
      <c r="A89" s="347"/>
      <c r="B89" s="347"/>
      <c r="C89" s="347"/>
      <c r="D89" s="347"/>
      <c r="E89" s="347"/>
      <c r="F89" s="347"/>
      <c r="G89" s="347"/>
      <c r="H89" s="347"/>
      <c r="I89" s="347"/>
    </row>
    <row r="90" spans="1:9">
      <c r="A90" s="347"/>
      <c r="B90" s="347"/>
      <c r="C90" s="347"/>
      <c r="D90" s="347"/>
      <c r="E90" s="347"/>
      <c r="F90" s="347"/>
      <c r="G90" s="347"/>
      <c r="H90" s="347"/>
      <c r="I90" s="347"/>
    </row>
    <row r="91" spans="1:9">
      <c r="A91" s="347"/>
      <c r="B91" s="347"/>
      <c r="C91" s="347"/>
      <c r="D91" s="347"/>
      <c r="E91" s="347"/>
      <c r="F91" s="347"/>
      <c r="G91" s="347"/>
      <c r="H91" s="347"/>
      <c r="I91" s="347"/>
    </row>
    <row r="92" spans="1:9">
      <c r="A92" s="347"/>
      <c r="B92" s="347"/>
      <c r="C92" s="347"/>
      <c r="D92" s="347"/>
      <c r="E92" s="347"/>
      <c r="F92" s="347"/>
      <c r="G92" s="347"/>
      <c r="H92" s="347"/>
      <c r="I92" s="347"/>
    </row>
    <row r="93" spans="1:9">
      <c r="A93" s="347"/>
      <c r="B93" s="347"/>
      <c r="C93" s="347"/>
      <c r="D93" s="347"/>
      <c r="E93" s="347"/>
      <c r="F93" s="347"/>
      <c r="G93" s="347"/>
      <c r="H93" s="347"/>
      <c r="I93" s="347"/>
    </row>
    <row r="94" spans="1:9">
      <c r="A94" s="347"/>
      <c r="B94" s="347"/>
      <c r="C94" s="347"/>
      <c r="D94" s="347"/>
      <c r="E94" s="347"/>
      <c r="F94" s="347"/>
      <c r="G94" s="347"/>
      <c r="H94" s="347"/>
      <c r="I94" s="347"/>
    </row>
    <row r="95" spans="1:9">
      <c r="A95" s="347"/>
      <c r="B95" s="347"/>
      <c r="C95" s="347"/>
      <c r="D95" s="347"/>
      <c r="E95" s="347"/>
      <c r="F95" s="347"/>
      <c r="G95" s="347"/>
      <c r="H95" s="347"/>
      <c r="I95" s="347"/>
    </row>
  </sheetData>
  <sheetProtection algorithmName="SHA-512" hashValue="D5H8kVHpMfe7Z/10JNRvQvz/YZRo/7mhS73Z53Ox2S0h5Wth2lZDp0Yy0iN/rxX3NvaDfzdhIAHwaYZSBpPoUQ==" saltValue="NiaJpmM8PWJtN5eUMiR7dg==" spinCount="100000" sheet="1" objects="1" scenarios="1"/>
  <mergeCells count="2">
    <mergeCell ref="A1:I1"/>
    <mergeCell ref="G3:I3"/>
  </mergeCells>
  <phoneticPr fontId="45"/>
  <pageMargins left="0.7" right="0.7" top="0.75" bottom="0.75" header="0.3" footer="0.3"/>
  <pageSetup paperSize="9" scale="9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sheetPr>
  <dimension ref="A1:J15"/>
  <sheetViews>
    <sheetView topLeftCell="B1" workbookViewId="0">
      <selection activeCell="H15" sqref="H15"/>
    </sheetView>
  </sheetViews>
  <sheetFormatPr defaultRowHeight="13.2"/>
  <cols>
    <col min="1" max="1" width="8.88671875" style="49"/>
    <col min="2" max="2" width="11.6640625" style="49" bestFit="1" customWidth="1"/>
    <col min="3" max="7" width="8.88671875" style="49"/>
    <col min="8" max="8" width="11.6640625" style="49" bestFit="1" customWidth="1"/>
    <col min="9" max="16384" width="8.88671875" style="49"/>
  </cols>
  <sheetData>
    <row r="1" spans="1:10">
      <c r="B1" s="49" t="s">
        <v>200</v>
      </c>
    </row>
    <row r="2" spans="1:10">
      <c r="B2" s="13" t="s">
        <v>195</v>
      </c>
      <c r="C2" s="56">
        <v>5</v>
      </c>
      <c r="D2" s="56">
        <v>4</v>
      </c>
      <c r="E2" s="56">
        <v>3</v>
      </c>
      <c r="F2" s="56">
        <v>2</v>
      </c>
      <c r="G2" s="56">
        <v>1</v>
      </c>
      <c r="H2" s="53" t="s">
        <v>432</v>
      </c>
      <c r="J2" s="49" t="s">
        <v>433</v>
      </c>
    </row>
    <row r="3" spans="1:10">
      <c r="A3" s="49" t="e">
        <f>別紙1!#REF!&amp;別紙1!#REF!</f>
        <v>#REF!</v>
      </c>
      <c r="B3" s="51">
        <f>+マスタ!D2</f>
        <v>45748</v>
      </c>
      <c r="C3" s="13" t="e">
        <f>COUNTIFS(#REF!,統計資料_補助金算定用児童数!C$2,#REF!,"&lt;="&amp;$B3)-COUNTIFS(#REF!,統計資料_補助金算定用児童数!C$2,#REF!,"&lt;"&amp;$B3)</f>
        <v>#REF!</v>
      </c>
      <c r="D3" s="13" t="e">
        <f>COUNTIFS(#REF!,統計資料_補助金算定用児童数!D$2,#REF!,"&lt;="&amp;$B3)-COUNTIFS(#REF!,統計資料_補助金算定用児童数!D$2,#REF!,"&lt;"&amp;$B3)</f>
        <v>#REF!</v>
      </c>
      <c r="E3" s="13" t="e">
        <f>COUNTIFS(#REF!,統計資料_補助金算定用児童数!E$2,#REF!,"&lt;="&amp;$B3)-COUNTIFS(#REF!,統計資料_補助金算定用児童数!E$2,#REF!,"&lt;"&amp;$B3)</f>
        <v>#REF!</v>
      </c>
      <c r="F3" s="13" t="e">
        <f>COUNTIFS(#REF!,統計資料_補助金算定用児童数!F$2,#REF!,"&lt;="&amp;$B3)-COUNTIFS(#REF!,統計資料_補助金算定用児童数!F$2,#REF!,"&lt;"&amp;$B3)</f>
        <v>#REF!</v>
      </c>
      <c r="G3" s="13" t="e">
        <f>COUNTIFS(#REF!,統計資料_補助金算定用児童数!G$2,#REF!,"&lt;="&amp;$B3)-COUNTIFS(#REF!,統計資料_補助金算定用児童数!G$2,#REF!,"&lt;"&amp;$B3)</f>
        <v>#REF!</v>
      </c>
      <c r="H3" s="57" t="e">
        <f>ROUNDUP(C3*$C$2/5+D3*$D$2/5++E3*$E$2/5+F3*$F$2/5+G3*$G$2/5,0)</f>
        <v>#REF!</v>
      </c>
      <c r="J3" s="49" t="e">
        <f>SUM(C3:G3)</f>
        <v>#REF!</v>
      </c>
    </row>
    <row r="4" spans="1:10">
      <c r="A4" s="102" t="e">
        <f>別紙1!#REF!&amp;別紙1!#REF!</f>
        <v>#REF!</v>
      </c>
      <c r="B4" s="51">
        <f>EDATE(B3,1)</f>
        <v>45778</v>
      </c>
      <c r="C4" s="13" t="e">
        <f>COUNTIFS(#REF!,統計資料_補助金算定用児童数!C$2,#REF!,"&lt;="&amp;$B4)-COUNTIFS(#REF!,統計資料_補助金算定用児童数!C$2,#REF!,"&lt;"&amp;$B4)</f>
        <v>#REF!</v>
      </c>
      <c r="D4" s="13" t="e">
        <f>COUNTIFS(#REF!,統計資料_補助金算定用児童数!D$2,#REF!,"&lt;="&amp;$B4)-COUNTIFS(#REF!,統計資料_補助金算定用児童数!D$2,#REF!,"&lt;"&amp;$B4)</f>
        <v>#REF!</v>
      </c>
      <c r="E4" s="13" t="e">
        <f>COUNTIFS(#REF!,統計資料_補助金算定用児童数!E$2,#REF!,"&lt;="&amp;$B4)-COUNTIFS(#REF!,統計資料_補助金算定用児童数!E$2,#REF!,"&lt;"&amp;$B4)</f>
        <v>#REF!</v>
      </c>
      <c r="F4" s="13" t="e">
        <f>COUNTIFS(#REF!,統計資料_補助金算定用児童数!F$2,#REF!,"&lt;="&amp;$B4)-COUNTIFS(#REF!,統計資料_補助金算定用児童数!F$2,#REF!,"&lt;"&amp;$B4)</f>
        <v>#REF!</v>
      </c>
      <c r="G4" s="13" t="e">
        <f>COUNTIFS(#REF!,統計資料_補助金算定用児童数!G$2,#REF!,"&lt;="&amp;$B4)-COUNTIFS(#REF!,統計資料_補助金算定用児童数!G$2,#REF!,"&lt;"&amp;$B4)</f>
        <v>#REF!</v>
      </c>
      <c r="H4" s="57" t="e">
        <f>ROUNDUP(C4*$C$2/5+D4*$D$2/5++E4*$E$2/5+F4*$F$2/5+G4*$G$2/5,0)</f>
        <v>#REF!</v>
      </c>
      <c r="J4" s="98" t="e">
        <f t="shared" ref="J4:J14" si="0">SUM(C4:G4)</f>
        <v>#REF!</v>
      </c>
    </row>
    <row r="5" spans="1:10">
      <c r="A5" s="102" t="e">
        <f>別紙1!#REF!&amp;別紙1!#REF!</f>
        <v>#REF!</v>
      </c>
      <c r="B5" s="51">
        <f t="shared" ref="B5:B14" si="1">EDATE(B4,1)</f>
        <v>45809</v>
      </c>
      <c r="C5" s="13" t="e">
        <f>COUNTIFS(#REF!,統計資料_補助金算定用児童数!C$2,#REF!,"&lt;="&amp;$B5)-COUNTIFS(#REF!,統計資料_補助金算定用児童数!C$2,#REF!,"&lt;"&amp;$B5)</f>
        <v>#REF!</v>
      </c>
      <c r="D5" s="13" t="e">
        <f>COUNTIFS(#REF!,統計資料_補助金算定用児童数!D$2,#REF!,"&lt;="&amp;$B5)-COUNTIFS(#REF!,統計資料_補助金算定用児童数!D$2,#REF!,"&lt;"&amp;$B5)</f>
        <v>#REF!</v>
      </c>
      <c r="E5" s="13" t="e">
        <f>COUNTIFS(#REF!,統計資料_補助金算定用児童数!E$2,#REF!,"&lt;="&amp;$B5)-COUNTIFS(#REF!,統計資料_補助金算定用児童数!E$2,#REF!,"&lt;"&amp;$B5)</f>
        <v>#REF!</v>
      </c>
      <c r="F5" s="13" t="e">
        <f>COUNTIFS(#REF!,統計資料_補助金算定用児童数!F$2,#REF!,"&lt;="&amp;$B5)-COUNTIFS(#REF!,統計資料_補助金算定用児童数!F$2,#REF!,"&lt;"&amp;$B5)</f>
        <v>#REF!</v>
      </c>
      <c r="G5" s="13" t="e">
        <f>COUNTIFS(#REF!,統計資料_補助金算定用児童数!G$2,#REF!,"&lt;="&amp;$B5)-COUNTIFS(#REF!,統計資料_補助金算定用児童数!G$2,#REF!,"&lt;"&amp;$B5)</f>
        <v>#REF!</v>
      </c>
      <c r="H5" s="57" t="e">
        <f t="shared" ref="H5:H13" si="2">ROUNDUP(C5*$C$2/5+D5*$D$2/5++E5*$E$2/5+F5*$F$2/5+G5*$G$2/5,0)</f>
        <v>#REF!</v>
      </c>
      <c r="J5" s="98" t="e">
        <f t="shared" si="0"/>
        <v>#REF!</v>
      </c>
    </row>
    <row r="6" spans="1:10">
      <c r="A6" s="102" t="e">
        <f>別紙1!#REF!&amp;別紙1!#REF!</f>
        <v>#REF!</v>
      </c>
      <c r="B6" s="51">
        <f t="shared" si="1"/>
        <v>45839</v>
      </c>
      <c r="C6" s="13" t="e">
        <f>COUNTIFS(#REF!,統計資料_補助金算定用児童数!C$2,#REF!,"&lt;="&amp;$B6)-COUNTIFS(#REF!,統計資料_補助金算定用児童数!C$2,#REF!,"&lt;"&amp;$B6)</f>
        <v>#REF!</v>
      </c>
      <c r="D6" s="13" t="e">
        <f>COUNTIFS(#REF!,統計資料_補助金算定用児童数!D$2,#REF!,"&lt;="&amp;$B6)-COUNTIFS(#REF!,統計資料_補助金算定用児童数!D$2,#REF!,"&lt;"&amp;$B6)</f>
        <v>#REF!</v>
      </c>
      <c r="E6" s="13" t="e">
        <f>COUNTIFS(#REF!,統計資料_補助金算定用児童数!E$2,#REF!,"&lt;="&amp;$B6)-COUNTIFS(#REF!,統計資料_補助金算定用児童数!E$2,#REF!,"&lt;"&amp;$B6)</f>
        <v>#REF!</v>
      </c>
      <c r="F6" s="13" t="e">
        <f>COUNTIFS(#REF!,統計資料_補助金算定用児童数!F$2,#REF!,"&lt;="&amp;$B6)-COUNTIFS(#REF!,統計資料_補助金算定用児童数!F$2,#REF!,"&lt;"&amp;$B6)</f>
        <v>#REF!</v>
      </c>
      <c r="G6" s="13" t="e">
        <f>COUNTIFS(#REF!,統計資料_補助金算定用児童数!G$2,#REF!,"&lt;="&amp;$B6)-COUNTIFS(#REF!,統計資料_補助金算定用児童数!G$2,#REF!,"&lt;"&amp;$B6)</f>
        <v>#REF!</v>
      </c>
      <c r="H6" s="57" t="e">
        <f t="shared" si="2"/>
        <v>#REF!</v>
      </c>
      <c r="J6" s="98" t="e">
        <f t="shared" si="0"/>
        <v>#REF!</v>
      </c>
    </row>
    <row r="7" spans="1:10">
      <c r="A7" s="102" t="e">
        <f>別紙1!#REF!&amp;別紙1!#REF!</f>
        <v>#REF!</v>
      </c>
      <c r="B7" s="51">
        <f t="shared" si="1"/>
        <v>45870</v>
      </c>
      <c r="C7" s="13" t="e">
        <f>COUNTIFS(#REF!,統計資料_補助金算定用児童数!C$2,#REF!,"&lt;="&amp;$B7)-COUNTIFS(#REF!,統計資料_補助金算定用児童数!C$2,#REF!,"&lt;"&amp;$B7)</f>
        <v>#REF!</v>
      </c>
      <c r="D7" s="13" t="e">
        <f>COUNTIFS(#REF!,統計資料_補助金算定用児童数!D$2,#REF!,"&lt;="&amp;$B7)-COUNTIFS(#REF!,統計資料_補助金算定用児童数!D$2,#REF!,"&lt;"&amp;$B7)</f>
        <v>#REF!</v>
      </c>
      <c r="E7" s="13" t="e">
        <f>COUNTIFS(#REF!,統計資料_補助金算定用児童数!E$2,#REF!,"&lt;="&amp;$B7)-COUNTIFS(#REF!,統計資料_補助金算定用児童数!E$2,#REF!,"&lt;"&amp;$B7)</f>
        <v>#REF!</v>
      </c>
      <c r="F7" s="13" t="e">
        <f>COUNTIFS(#REF!,統計資料_補助金算定用児童数!F$2,#REF!,"&lt;="&amp;$B7)-COUNTIFS(#REF!,統計資料_補助金算定用児童数!F$2,#REF!,"&lt;"&amp;$B7)</f>
        <v>#REF!</v>
      </c>
      <c r="G7" s="13" t="e">
        <f>COUNTIFS(#REF!,統計資料_補助金算定用児童数!G$2,#REF!,"&lt;="&amp;$B7)-COUNTIFS(#REF!,統計資料_補助金算定用児童数!G$2,#REF!,"&lt;"&amp;$B7)</f>
        <v>#REF!</v>
      </c>
      <c r="H7" s="57" t="e">
        <f t="shared" si="2"/>
        <v>#REF!</v>
      </c>
      <c r="J7" s="98" t="e">
        <f t="shared" si="0"/>
        <v>#REF!</v>
      </c>
    </row>
    <row r="8" spans="1:10">
      <c r="A8" s="102" t="e">
        <f>別紙1!#REF!&amp;別紙1!#REF!</f>
        <v>#REF!</v>
      </c>
      <c r="B8" s="51">
        <f t="shared" si="1"/>
        <v>45901</v>
      </c>
      <c r="C8" s="13" t="e">
        <f>COUNTIFS(#REF!,統計資料_補助金算定用児童数!C$2,#REF!,"&lt;="&amp;$B8)-COUNTIFS(#REF!,統計資料_補助金算定用児童数!C$2,#REF!,"&lt;"&amp;$B8)</f>
        <v>#REF!</v>
      </c>
      <c r="D8" s="13" t="e">
        <f>COUNTIFS(#REF!,統計資料_補助金算定用児童数!D$2,#REF!,"&lt;="&amp;$B8)-COUNTIFS(#REF!,統計資料_補助金算定用児童数!D$2,#REF!,"&lt;"&amp;$B8)</f>
        <v>#REF!</v>
      </c>
      <c r="E8" s="13" t="e">
        <f>COUNTIFS(#REF!,統計資料_補助金算定用児童数!E$2,#REF!,"&lt;="&amp;$B8)-COUNTIFS(#REF!,統計資料_補助金算定用児童数!E$2,#REF!,"&lt;"&amp;$B8)</f>
        <v>#REF!</v>
      </c>
      <c r="F8" s="13" t="e">
        <f>COUNTIFS(#REF!,統計資料_補助金算定用児童数!F$2,#REF!,"&lt;="&amp;$B8)-COUNTIFS(#REF!,統計資料_補助金算定用児童数!F$2,#REF!,"&lt;"&amp;$B8)</f>
        <v>#REF!</v>
      </c>
      <c r="G8" s="13" t="e">
        <f>COUNTIFS(#REF!,統計資料_補助金算定用児童数!G$2,#REF!,"&lt;="&amp;$B8)-COUNTIFS(#REF!,統計資料_補助金算定用児童数!G$2,#REF!,"&lt;"&amp;$B8)</f>
        <v>#REF!</v>
      </c>
      <c r="H8" s="57" t="e">
        <f t="shared" si="2"/>
        <v>#REF!</v>
      </c>
      <c r="J8" s="98" t="e">
        <f t="shared" si="0"/>
        <v>#REF!</v>
      </c>
    </row>
    <row r="9" spans="1:10">
      <c r="A9" s="102" t="e">
        <f>別紙1!#REF!&amp;別紙1!#REF!</f>
        <v>#REF!</v>
      </c>
      <c r="B9" s="51">
        <f t="shared" si="1"/>
        <v>45931</v>
      </c>
      <c r="C9" s="13" t="e">
        <f>COUNTIFS(#REF!,統計資料_補助金算定用児童数!C$2,#REF!,"&lt;="&amp;$B9)-COUNTIFS(#REF!,統計資料_補助金算定用児童数!C$2,#REF!,"&lt;"&amp;$B9)</f>
        <v>#REF!</v>
      </c>
      <c r="D9" s="13" t="e">
        <f>COUNTIFS(#REF!,統計資料_補助金算定用児童数!D$2,#REF!,"&lt;="&amp;$B9)-COUNTIFS(#REF!,統計資料_補助金算定用児童数!D$2,#REF!,"&lt;"&amp;$B9)</f>
        <v>#REF!</v>
      </c>
      <c r="E9" s="13" t="e">
        <f>COUNTIFS(#REF!,統計資料_補助金算定用児童数!E$2,#REF!,"&lt;="&amp;$B9)-COUNTIFS(#REF!,統計資料_補助金算定用児童数!E$2,#REF!,"&lt;"&amp;$B9)</f>
        <v>#REF!</v>
      </c>
      <c r="F9" s="13" t="e">
        <f>COUNTIFS(#REF!,統計資料_補助金算定用児童数!F$2,#REF!,"&lt;="&amp;$B9)-COUNTIFS(#REF!,統計資料_補助金算定用児童数!F$2,#REF!,"&lt;"&amp;$B9)</f>
        <v>#REF!</v>
      </c>
      <c r="G9" s="13" t="e">
        <f>COUNTIFS(#REF!,統計資料_補助金算定用児童数!G$2,#REF!,"&lt;="&amp;$B9)-COUNTIFS(#REF!,統計資料_補助金算定用児童数!G$2,#REF!,"&lt;"&amp;$B9)</f>
        <v>#REF!</v>
      </c>
      <c r="H9" s="57" t="e">
        <f t="shared" si="2"/>
        <v>#REF!</v>
      </c>
      <c r="J9" s="98" t="e">
        <f t="shared" si="0"/>
        <v>#REF!</v>
      </c>
    </row>
    <row r="10" spans="1:10">
      <c r="A10" s="102" t="e">
        <f>別紙1!#REF!&amp;別紙1!#REF!</f>
        <v>#REF!</v>
      </c>
      <c r="B10" s="51">
        <f t="shared" si="1"/>
        <v>45962</v>
      </c>
      <c r="C10" s="13" t="e">
        <f>COUNTIFS(#REF!,統計資料_補助金算定用児童数!C$2,#REF!,"&lt;="&amp;$B10)-COUNTIFS(#REF!,統計資料_補助金算定用児童数!C$2,#REF!,"&lt;"&amp;$B10)</f>
        <v>#REF!</v>
      </c>
      <c r="D10" s="13" t="e">
        <f>COUNTIFS(#REF!,統計資料_補助金算定用児童数!D$2,#REF!,"&lt;="&amp;$B10)-COUNTIFS(#REF!,統計資料_補助金算定用児童数!D$2,#REF!,"&lt;"&amp;$B10)</f>
        <v>#REF!</v>
      </c>
      <c r="E10" s="13" t="e">
        <f>COUNTIFS(#REF!,統計資料_補助金算定用児童数!E$2,#REF!,"&lt;="&amp;$B10)-COUNTIFS(#REF!,統計資料_補助金算定用児童数!E$2,#REF!,"&lt;"&amp;$B10)</f>
        <v>#REF!</v>
      </c>
      <c r="F10" s="13" t="e">
        <f>COUNTIFS(#REF!,統計資料_補助金算定用児童数!F$2,#REF!,"&lt;="&amp;$B10)-COUNTIFS(#REF!,統計資料_補助金算定用児童数!F$2,#REF!,"&lt;"&amp;$B10)</f>
        <v>#REF!</v>
      </c>
      <c r="G10" s="13" t="e">
        <f>COUNTIFS(#REF!,統計資料_補助金算定用児童数!G$2,#REF!,"&lt;="&amp;$B10)-COUNTIFS(#REF!,統計資料_補助金算定用児童数!G$2,#REF!,"&lt;"&amp;$B10)</f>
        <v>#REF!</v>
      </c>
      <c r="H10" s="57" t="e">
        <f t="shared" si="2"/>
        <v>#REF!</v>
      </c>
      <c r="J10" s="98" t="e">
        <f t="shared" si="0"/>
        <v>#REF!</v>
      </c>
    </row>
    <row r="11" spans="1:10">
      <c r="A11" s="102" t="e">
        <f>別紙1!#REF!&amp;別紙1!#REF!</f>
        <v>#REF!</v>
      </c>
      <c r="B11" s="51">
        <f t="shared" si="1"/>
        <v>45992</v>
      </c>
      <c r="C11" s="13" t="e">
        <f>COUNTIFS(#REF!,統計資料_補助金算定用児童数!C$2,#REF!,"&lt;="&amp;$B11)-COUNTIFS(#REF!,統計資料_補助金算定用児童数!C$2,#REF!,"&lt;"&amp;$B11)</f>
        <v>#REF!</v>
      </c>
      <c r="D11" s="13" t="e">
        <f>COUNTIFS(#REF!,統計資料_補助金算定用児童数!D$2,#REF!,"&lt;="&amp;$B11)-COUNTIFS(#REF!,統計資料_補助金算定用児童数!D$2,#REF!,"&lt;"&amp;$B11)</f>
        <v>#REF!</v>
      </c>
      <c r="E11" s="13" t="e">
        <f>COUNTIFS(#REF!,統計資料_補助金算定用児童数!E$2,#REF!,"&lt;="&amp;$B11)-COUNTIFS(#REF!,統計資料_補助金算定用児童数!E$2,#REF!,"&lt;"&amp;$B11)</f>
        <v>#REF!</v>
      </c>
      <c r="F11" s="13" t="e">
        <f>COUNTIFS(#REF!,統計資料_補助金算定用児童数!F$2,#REF!,"&lt;="&amp;$B11)-COUNTIFS(#REF!,統計資料_補助金算定用児童数!F$2,#REF!,"&lt;"&amp;$B11)</f>
        <v>#REF!</v>
      </c>
      <c r="G11" s="13" t="e">
        <f>COUNTIFS(#REF!,統計資料_補助金算定用児童数!G$2,#REF!,"&lt;="&amp;$B11)-COUNTIFS(#REF!,統計資料_補助金算定用児童数!G$2,#REF!,"&lt;"&amp;$B11)</f>
        <v>#REF!</v>
      </c>
      <c r="H11" s="57" t="e">
        <f t="shared" si="2"/>
        <v>#REF!</v>
      </c>
      <c r="J11" s="98" t="e">
        <f t="shared" si="0"/>
        <v>#REF!</v>
      </c>
    </row>
    <row r="12" spans="1:10">
      <c r="A12" s="102" t="e">
        <f>別紙1!#REF!&amp;別紙1!#REF!</f>
        <v>#REF!</v>
      </c>
      <c r="B12" s="51">
        <f>EDATE(B11,1)</f>
        <v>46023</v>
      </c>
      <c r="C12" s="13" t="e">
        <f>COUNTIFS(#REF!,統計資料_補助金算定用児童数!C$2,#REF!,"&lt;="&amp;$B12)-COUNTIFS(#REF!,統計資料_補助金算定用児童数!C$2,#REF!,"&lt;"&amp;$B12)</f>
        <v>#REF!</v>
      </c>
      <c r="D12" s="13" t="e">
        <f>COUNTIFS(#REF!,統計資料_補助金算定用児童数!D$2,#REF!,"&lt;="&amp;$B12)-COUNTIFS(#REF!,統計資料_補助金算定用児童数!D$2,#REF!,"&lt;"&amp;$B12)</f>
        <v>#REF!</v>
      </c>
      <c r="E12" s="13" t="e">
        <f>COUNTIFS(#REF!,統計資料_補助金算定用児童数!E$2,#REF!,"&lt;="&amp;$B12)-COUNTIFS(#REF!,統計資料_補助金算定用児童数!E$2,#REF!,"&lt;"&amp;$B12)</f>
        <v>#REF!</v>
      </c>
      <c r="F12" s="13" t="e">
        <f>COUNTIFS(#REF!,統計資料_補助金算定用児童数!F$2,#REF!,"&lt;="&amp;$B12)-COUNTIFS(#REF!,統計資料_補助金算定用児童数!F$2,#REF!,"&lt;"&amp;$B12)</f>
        <v>#REF!</v>
      </c>
      <c r="G12" s="13" t="e">
        <f>COUNTIFS(#REF!,統計資料_補助金算定用児童数!G$2,#REF!,"&lt;="&amp;$B12)-COUNTIFS(#REF!,統計資料_補助金算定用児童数!G$2,#REF!,"&lt;"&amp;$B12)</f>
        <v>#REF!</v>
      </c>
      <c r="H12" s="57" t="e">
        <f t="shared" si="2"/>
        <v>#REF!</v>
      </c>
      <c r="J12" s="98" t="e">
        <f t="shared" si="0"/>
        <v>#REF!</v>
      </c>
    </row>
    <row r="13" spans="1:10">
      <c r="A13" s="102" t="e">
        <f>別紙1!#REF!&amp;別紙1!#REF!</f>
        <v>#REF!</v>
      </c>
      <c r="B13" s="51">
        <f t="shared" si="1"/>
        <v>46054</v>
      </c>
      <c r="C13" s="13" t="e">
        <f>COUNTIFS(#REF!,統計資料_補助金算定用児童数!C$2,#REF!,"&lt;="&amp;$B13)-COUNTIFS(#REF!,統計資料_補助金算定用児童数!C$2,#REF!,"&lt;"&amp;$B13)</f>
        <v>#REF!</v>
      </c>
      <c r="D13" s="13" t="e">
        <f>COUNTIFS(#REF!,統計資料_補助金算定用児童数!D$2,#REF!,"&lt;="&amp;$B13)-COUNTIFS(#REF!,統計資料_補助金算定用児童数!D$2,#REF!,"&lt;"&amp;$B13)</f>
        <v>#REF!</v>
      </c>
      <c r="E13" s="13" t="e">
        <f>COUNTIFS(#REF!,統計資料_補助金算定用児童数!E$2,#REF!,"&lt;="&amp;$B13)-COUNTIFS(#REF!,統計資料_補助金算定用児童数!E$2,#REF!,"&lt;"&amp;$B13)</f>
        <v>#REF!</v>
      </c>
      <c r="F13" s="13" t="e">
        <f>COUNTIFS(#REF!,統計資料_補助金算定用児童数!F$2,#REF!,"&lt;="&amp;$B13)-COUNTIFS(#REF!,統計資料_補助金算定用児童数!F$2,#REF!,"&lt;"&amp;$B13)</f>
        <v>#REF!</v>
      </c>
      <c r="G13" s="13" t="e">
        <f>COUNTIFS(#REF!,統計資料_補助金算定用児童数!G$2,#REF!,"&lt;="&amp;$B13)-COUNTIFS(#REF!,統計資料_補助金算定用児童数!G$2,#REF!,"&lt;"&amp;$B13)</f>
        <v>#REF!</v>
      </c>
      <c r="H13" s="57" t="e">
        <f t="shared" si="2"/>
        <v>#REF!</v>
      </c>
      <c r="J13" s="98" t="e">
        <f t="shared" si="0"/>
        <v>#REF!</v>
      </c>
    </row>
    <row r="14" spans="1:10" ht="13.8" thickBot="1">
      <c r="A14" s="102" t="e">
        <f>別紙1!#REF!&amp;別紙1!#REF!</f>
        <v>#REF!</v>
      </c>
      <c r="B14" s="58">
        <f t="shared" si="1"/>
        <v>46082</v>
      </c>
      <c r="C14" s="13" t="e">
        <f>COUNTIFS(#REF!,統計資料_補助金算定用児童数!C$2,#REF!,"&lt;="&amp;$B14)-COUNTIFS(#REF!,統計資料_補助金算定用児童数!C$2,#REF!,"&lt;"&amp;$B14)</f>
        <v>#REF!</v>
      </c>
      <c r="D14" s="13" t="e">
        <f>COUNTIFS(#REF!,統計資料_補助金算定用児童数!D$2,#REF!,"&lt;="&amp;$B14)-COUNTIFS(#REF!,統計資料_補助金算定用児童数!D$2,#REF!,"&lt;"&amp;$B14)</f>
        <v>#REF!</v>
      </c>
      <c r="E14" s="13" t="e">
        <f>COUNTIFS(#REF!,統計資料_補助金算定用児童数!E$2,#REF!,"&lt;="&amp;$B14)-COUNTIFS(#REF!,統計資料_補助金算定用児童数!E$2,#REF!,"&lt;"&amp;$B14)</f>
        <v>#REF!</v>
      </c>
      <c r="F14" s="13" t="e">
        <f>COUNTIFS(#REF!,統計資料_補助金算定用児童数!F$2,#REF!,"&lt;="&amp;$B14)-COUNTIFS(#REF!,統計資料_補助金算定用児童数!F$2,#REF!,"&lt;"&amp;$B14)</f>
        <v>#REF!</v>
      </c>
      <c r="G14" s="13" t="e">
        <f>COUNTIFS(#REF!,統計資料_補助金算定用児童数!G$2,#REF!,"&lt;="&amp;$B14)-COUNTIFS(#REF!,統計資料_補助金算定用児童数!G$2,#REF!,"&lt;"&amp;$B14)</f>
        <v>#REF!</v>
      </c>
      <c r="H14" s="60" t="e">
        <f>ROUNDUP(C14*$C$2/5+D14*$D$2/5+E14*$E$2/5+F14*$F$2/5+G14*$G$2/5,0)</f>
        <v>#REF!</v>
      </c>
      <c r="J14" s="98" t="e">
        <f t="shared" si="0"/>
        <v>#REF!</v>
      </c>
    </row>
    <row r="15" spans="1:10" ht="13.8" thickTop="1">
      <c r="A15" s="102" t="e">
        <f>別紙1!#REF!&amp;別紙1!#REF!</f>
        <v>#REF!</v>
      </c>
      <c r="B15" s="62" t="s">
        <v>201</v>
      </c>
      <c r="C15" s="67"/>
      <c r="D15" s="67"/>
      <c r="E15" s="67"/>
      <c r="F15" s="67"/>
      <c r="G15" s="68"/>
      <c r="H15" s="63" t="e">
        <f>ROUNDUP(AVERAGE(H3:H14),0)</f>
        <v>#REF!</v>
      </c>
    </row>
  </sheetData>
  <phoneticPr fontId="45"/>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7030A0"/>
  </sheetPr>
  <dimension ref="A1:I16"/>
  <sheetViews>
    <sheetView workbookViewId="0">
      <selection activeCell="M21" sqref="M21"/>
    </sheetView>
  </sheetViews>
  <sheetFormatPr defaultRowHeight="13.2"/>
  <cols>
    <col min="1" max="1" width="8.88671875" style="70"/>
    <col min="2" max="2" width="16.109375" style="70" bestFit="1" customWidth="1"/>
    <col min="3" max="3" width="8.88671875" style="70"/>
    <col min="4" max="4" width="9.5546875" style="70" bestFit="1" customWidth="1"/>
    <col min="5" max="16384" width="8.88671875" style="70"/>
  </cols>
  <sheetData>
    <row r="1" spans="1:9">
      <c r="B1" s="38" t="s">
        <v>882</v>
      </c>
      <c r="C1" s="38"/>
      <c r="D1" s="38"/>
    </row>
    <row r="2" spans="1:9">
      <c r="B2" s="13"/>
      <c r="C2" s="50">
        <v>1</v>
      </c>
      <c r="D2" s="50">
        <v>2</v>
      </c>
      <c r="E2" s="50">
        <v>3</v>
      </c>
      <c r="F2" s="50">
        <v>4</v>
      </c>
      <c r="G2" s="50">
        <v>5</v>
      </c>
      <c r="H2" s="52">
        <v>6</v>
      </c>
      <c r="I2" s="53" t="s">
        <v>194</v>
      </c>
    </row>
    <row r="3" spans="1:9">
      <c r="A3" s="70" t="e">
        <f>別紙1!#REF!&amp;別紙1!#REF!</f>
        <v>#REF!</v>
      </c>
      <c r="B3" s="51">
        <f>+マスタ!D2</f>
        <v>45748</v>
      </c>
      <c r="C3" s="13" t="e">
        <f>COUNTIFS(#REF!,C$2,#REF!,"継続",#REF!,"&lt;="&amp;$B3)-COUNTIFS(#REF!,C$2,#REF!,"継続",#REF!,"&lt;"&amp;$B3)</f>
        <v>#REF!</v>
      </c>
      <c r="D3" s="13" t="e">
        <f>COUNTIFS(#REF!,D$2,#REF!,"継続",#REF!,"&lt;="&amp;$B3)-COUNTIFS(#REF!,D$2,#REF!,"継続",#REF!,"&lt;"&amp;$B3)</f>
        <v>#REF!</v>
      </c>
      <c r="E3" s="13" t="e">
        <f>COUNTIFS(#REF!,E$2,#REF!,"継続",#REF!,"&lt;="&amp;$B3)-COUNTIFS(#REF!,E$2,#REF!,"継続",#REF!,"&lt;"&amp;$B3)</f>
        <v>#REF!</v>
      </c>
      <c r="F3" s="13" t="e">
        <f>COUNTIFS(#REF!,F$2,#REF!,"継続",#REF!,"&lt;="&amp;$B3)-COUNTIFS(#REF!,F$2,#REF!,"継続",#REF!,"&lt;"&amp;$B3)</f>
        <v>#REF!</v>
      </c>
      <c r="G3" s="13" t="e">
        <f>COUNTIFS(#REF!,G$2,#REF!,"継続",#REF!,"&lt;="&amp;$B3)-COUNTIFS(#REF!,G$2,#REF!,"継続",#REF!,"&lt;"&amp;$B3)</f>
        <v>#REF!</v>
      </c>
      <c r="H3" s="13" t="e">
        <f>COUNTIFS(#REF!,H$2,#REF!,"継続",#REF!,"&lt;="&amp;$B3)-COUNTIFS(#REF!,H$2,#REF!,"継続",#REF!,"&lt;"&amp;$B3)</f>
        <v>#REF!</v>
      </c>
      <c r="I3" s="53" t="e">
        <f>SUM(C3:H3)</f>
        <v>#REF!</v>
      </c>
    </row>
    <row r="4" spans="1:9">
      <c r="A4" s="102" t="e">
        <f>別紙1!#REF!&amp;別紙1!#REF!</f>
        <v>#REF!</v>
      </c>
      <c r="B4" s="51">
        <f>EDATE(B3,1)</f>
        <v>45778</v>
      </c>
      <c r="C4" s="13" t="e">
        <f>COUNTIFS(#REF!,C$2,#REF!,"継続",#REF!,"&lt;="&amp;$B4)-COUNTIFS(#REF!,C$2,#REF!,"継続",#REF!,"&lt;"&amp;$B4)</f>
        <v>#REF!</v>
      </c>
      <c r="D4" s="13" t="e">
        <f>COUNTIFS(#REF!,D$2,#REF!,"継続",#REF!,"&lt;="&amp;$B4)-COUNTIFS(#REF!,D$2,#REF!,"継続",#REF!,"&lt;"&amp;$B4)</f>
        <v>#REF!</v>
      </c>
      <c r="E4" s="13" t="e">
        <f>COUNTIFS(#REF!,E$2,#REF!,"継続",#REF!,"&lt;="&amp;$B4)-COUNTIFS(#REF!,E$2,#REF!,"継続",#REF!,"&lt;"&amp;$B4)</f>
        <v>#REF!</v>
      </c>
      <c r="F4" s="13" t="e">
        <f>COUNTIFS(#REF!,F$2,#REF!,"継続",#REF!,"&lt;="&amp;$B4)-COUNTIFS(#REF!,F$2,#REF!,"継続",#REF!,"&lt;"&amp;$B4)</f>
        <v>#REF!</v>
      </c>
      <c r="G4" s="13" t="e">
        <f>COUNTIFS(#REF!,G$2,#REF!,"継続",#REF!,"&lt;="&amp;$B4)-COUNTIFS(#REF!,G$2,#REF!,"継続",#REF!,"&lt;"&amp;$B4)</f>
        <v>#REF!</v>
      </c>
      <c r="H4" s="13" t="e">
        <f>COUNTIFS(#REF!,H$2,#REF!,"継続",#REF!,"&lt;="&amp;$B4)-COUNTIFS(#REF!,H$2,#REF!,"継続",#REF!,"&lt;"&amp;$B4)</f>
        <v>#REF!</v>
      </c>
      <c r="I4" s="53" t="e">
        <f t="shared" ref="I4:I14" si="0">SUM(C4:H4)</f>
        <v>#REF!</v>
      </c>
    </row>
    <row r="5" spans="1:9">
      <c r="A5" s="102" t="e">
        <f>別紙1!#REF!&amp;別紙1!#REF!</f>
        <v>#REF!</v>
      </c>
      <c r="B5" s="51">
        <f t="shared" ref="B5:B14" si="1">EDATE(B4,1)</f>
        <v>45809</v>
      </c>
      <c r="C5" s="13" t="e">
        <f>COUNTIFS(#REF!,C$2,#REF!,"継続",#REF!,"&lt;="&amp;$B5)-COUNTIFS(#REF!,C$2,#REF!,"継続",#REF!,"&lt;"&amp;$B5)</f>
        <v>#REF!</v>
      </c>
      <c r="D5" s="13" t="e">
        <f>COUNTIFS(#REF!,D$2,#REF!,"継続",#REF!,"&lt;="&amp;$B5)-COUNTIFS(#REF!,D$2,#REF!,"継続",#REF!,"&lt;"&amp;$B5)</f>
        <v>#REF!</v>
      </c>
      <c r="E5" s="13" t="e">
        <f>COUNTIFS(#REF!,E$2,#REF!,"継続",#REF!,"&lt;="&amp;$B5)-COUNTIFS(#REF!,E$2,#REF!,"継続",#REF!,"&lt;"&amp;$B5)</f>
        <v>#REF!</v>
      </c>
      <c r="F5" s="13" t="e">
        <f>COUNTIFS(#REF!,F$2,#REF!,"継続",#REF!,"&lt;="&amp;$B5)-COUNTIFS(#REF!,F$2,#REF!,"継続",#REF!,"&lt;"&amp;$B5)</f>
        <v>#REF!</v>
      </c>
      <c r="G5" s="13" t="e">
        <f>COUNTIFS(#REF!,G$2,#REF!,"継続",#REF!,"&lt;="&amp;$B5)-COUNTIFS(#REF!,G$2,#REF!,"継続",#REF!,"&lt;"&amp;$B5)</f>
        <v>#REF!</v>
      </c>
      <c r="H5" s="13" t="e">
        <f>COUNTIFS(#REF!,H$2,#REF!,"継続",#REF!,"&lt;="&amp;$B5)-COUNTIFS(#REF!,H$2,#REF!,"継続",#REF!,"&lt;"&amp;$B5)</f>
        <v>#REF!</v>
      </c>
      <c r="I5" s="53" t="e">
        <f t="shared" si="0"/>
        <v>#REF!</v>
      </c>
    </row>
    <row r="6" spans="1:9">
      <c r="A6" s="102" t="e">
        <f>別紙1!#REF!&amp;別紙1!#REF!</f>
        <v>#REF!</v>
      </c>
      <c r="B6" s="51">
        <f t="shared" si="1"/>
        <v>45839</v>
      </c>
      <c r="C6" s="13" t="e">
        <f>COUNTIFS(#REF!,C$2,#REF!,"継続",#REF!,"&lt;="&amp;$B6)-COUNTIFS(#REF!,C$2,#REF!,"継続",#REF!,"&lt;"&amp;$B6)</f>
        <v>#REF!</v>
      </c>
      <c r="D6" s="13" t="e">
        <f>COUNTIFS(#REF!,D$2,#REF!,"継続",#REF!,"&lt;="&amp;$B6)-COUNTIFS(#REF!,D$2,#REF!,"継続",#REF!,"&lt;"&amp;$B6)</f>
        <v>#REF!</v>
      </c>
      <c r="E6" s="13" t="e">
        <f>COUNTIFS(#REF!,E$2,#REF!,"継続",#REF!,"&lt;="&amp;$B6)-COUNTIFS(#REF!,E$2,#REF!,"継続",#REF!,"&lt;"&amp;$B6)</f>
        <v>#REF!</v>
      </c>
      <c r="F6" s="13" t="e">
        <f>COUNTIFS(#REF!,F$2,#REF!,"継続",#REF!,"&lt;="&amp;$B6)-COUNTIFS(#REF!,F$2,#REF!,"継続",#REF!,"&lt;"&amp;$B6)</f>
        <v>#REF!</v>
      </c>
      <c r="G6" s="13" t="e">
        <f>COUNTIFS(#REF!,G$2,#REF!,"継続",#REF!,"&lt;="&amp;$B6)-COUNTIFS(#REF!,G$2,#REF!,"継続",#REF!,"&lt;"&amp;$B6)</f>
        <v>#REF!</v>
      </c>
      <c r="H6" s="13" t="e">
        <f>COUNTIFS(#REF!,H$2,#REF!,"継続",#REF!,"&lt;="&amp;$B6)-COUNTIFS(#REF!,H$2,#REF!,"継続",#REF!,"&lt;"&amp;$B6)</f>
        <v>#REF!</v>
      </c>
      <c r="I6" s="53" t="e">
        <f t="shared" si="0"/>
        <v>#REF!</v>
      </c>
    </row>
    <row r="7" spans="1:9">
      <c r="A7" s="102" t="e">
        <f>別紙1!#REF!&amp;別紙1!#REF!</f>
        <v>#REF!</v>
      </c>
      <c r="B7" s="51">
        <f t="shared" si="1"/>
        <v>45870</v>
      </c>
      <c r="C7" s="13" t="e">
        <f>COUNTIFS(#REF!,C$2,#REF!,"継続",#REF!,"&lt;="&amp;$B7)-COUNTIFS(#REF!,C$2,#REF!,"継続",#REF!,"&lt;"&amp;$B7)</f>
        <v>#REF!</v>
      </c>
      <c r="D7" s="13" t="e">
        <f>COUNTIFS(#REF!,D$2,#REF!,"継続",#REF!,"&lt;="&amp;$B7)-COUNTIFS(#REF!,D$2,#REF!,"継続",#REF!,"&lt;"&amp;$B7)</f>
        <v>#REF!</v>
      </c>
      <c r="E7" s="13" t="e">
        <f>COUNTIFS(#REF!,E$2,#REF!,"継続",#REF!,"&lt;="&amp;$B7)-COUNTIFS(#REF!,E$2,#REF!,"継続",#REF!,"&lt;"&amp;$B7)</f>
        <v>#REF!</v>
      </c>
      <c r="F7" s="13" t="e">
        <f>COUNTIFS(#REF!,F$2,#REF!,"継続",#REF!,"&lt;="&amp;$B7)-COUNTIFS(#REF!,F$2,#REF!,"継続",#REF!,"&lt;"&amp;$B7)</f>
        <v>#REF!</v>
      </c>
      <c r="G7" s="13" t="e">
        <f>COUNTIFS(#REF!,G$2,#REF!,"継続",#REF!,"&lt;="&amp;$B7)-COUNTIFS(#REF!,G$2,#REF!,"継続",#REF!,"&lt;"&amp;$B7)</f>
        <v>#REF!</v>
      </c>
      <c r="H7" s="13" t="e">
        <f>COUNTIFS(#REF!,H$2,#REF!,"継続",#REF!,"&lt;="&amp;$B7)-COUNTIFS(#REF!,H$2,#REF!,"継続",#REF!,"&lt;"&amp;$B7)</f>
        <v>#REF!</v>
      </c>
      <c r="I7" s="53" t="e">
        <f t="shared" si="0"/>
        <v>#REF!</v>
      </c>
    </row>
    <row r="8" spans="1:9">
      <c r="A8" s="102" t="e">
        <f>別紙1!#REF!&amp;別紙1!#REF!</f>
        <v>#REF!</v>
      </c>
      <c r="B8" s="51">
        <f t="shared" si="1"/>
        <v>45901</v>
      </c>
      <c r="C8" s="13" t="e">
        <f>COUNTIFS(#REF!,C$2,#REF!,"継続",#REF!,"&lt;="&amp;$B8)-COUNTIFS(#REF!,C$2,#REF!,"継続",#REF!,"&lt;"&amp;$B8)</f>
        <v>#REF!</v>
      </c>
      <c r="D8" s="13" t="e">
        <f>COUNTIFS(#REF!,D$2,#REF!,"継続",#REF!,"&lt;="&amp;$B8)-COUNTIFS(#REF!,D$2,#REF!,"継続",#REF!,"&lt;"&amp;$B8)</f>
        <v>#REF!</v>
      </c>
      <c r="E8" s="13" t="e">
        <f>COUNTIFS(#REF!,E$2,#REF!,"継続",#REF!,"&lt;="&amp;$B8)-COUNTIFS(#REF!,E$2,#REF!,"継続",#REF!,"&lt;"&amp;$B8)</f>
        <v>#REF!</v>
      </c>
      <c r="F8" s="13" t="e">
        <f>COUNTIFS(#REF!,F$2,#REF!,"継続",#REF!,"&lt;="&amp;$B8)-COUNTIFS(#REF!,F$2,#REF!,"継続",#REF!,"&lt;"&amp;$B8)</f>
        <v>#REF!</v>
      </c>
      <c r="G8" s="13" t="e">
        <f>COUNTIFS(#REF!,G$2,#REF!,"継続",#REF!,"&lt;="&amp;$B8)-COUNTIFS(#REF!,G$2,#REF!,"継続",#REF!,"&lt;"&amp;$B8)</f>
        <v>#REF!</v>
      </c>
      <c r="H8" s="13" t="e">
        <f>COUNTIFS(#REF!,H$2,#REF!,"継続",#REF!,"&lt;="&amp;$B8)-COUNTIFS(#REF!,H$2,#REF!,"継続",#REF!,"&lt;"&amp;$B8)</f>
        <v>#REF!</v>
      </c>
      <c r="I8" s="53" t="e">
        <f t="shared" si="0"/>
        <v>#REF!</v>
      </c>
    </row>
    <row r="9" spans="1:9">
      <c r="A9" s="102" t="e">
        <f>別紙1!#REF!&amp;別紙1!#REF!</f>
        <v>#REF!</v>
      </c>
      <c r="B9" s="51">
        <f t="shared" si="1"/>
        <v>45931</v>
      </c>
      <c r="C9" s="13" t="e">
        <f>COUNTIFS(#REF!,C$2,#REF!,"継続",#REF!,"&lt;="&amp;$B9)-COUNTIFS(#REF!,C$2,#REF!,"継続",#REF!,"&lt;"&amp;$B9)</f>
        <v>#REF!</v>
      </c>
      <c r="D9" s="13" t="e">
        <f>COUNTIFS(#REF!,D$2,#REF!,"継続",#REF!,"&lt;="&amp;$B9)-COUNTIFS(#REF!,D$2,#REF!,"継続",#REF!,"&lt;"&amp;$B9)</f>
        <v>#REF!</v>
      </c>
      <c r="E9" s="13" t="e">
        <f>COUNTIFS(#REF!,E$2,#REF!,"継続",#REF!,"&lt;="&amp;$B9)-COUNTIFS(#REF!,E$2,#REF!,"継続",#REF!,"&lt;"&amp;$B9)</f>
        <v>#REF!</v>
      </c>
      <c r="F9" s="13" t="e">
        <f>COUNTIFS(#REF!,F$2,#REF!,"継続",#REF!,"&lt;="&amp;$B9)-COUNTIFS(#REF!,F$2,#REF!,"継続",#REF!,"&lt;"&amp;$B9)</f>
        <v>#REF!</v>
      </c>
      <c r="G9" s="13" t="e">
        <f>COUNTIFS(#REF!,G$2,#REF!,"継続",#REF!,"&lt;="&amp;$B9)-COUNTIFS(#REF!,G$2,#REF!,"継続",#REF!,"&lt;"&amp;$B9)</f>
        <v>#REF!</v>
      </c>
      <c r="H9" s="13" t="e">
        <f>COUNTIFS(#REF!,H$2,#REF!,"継続",#REF!,"&lt;="&amp;$B9)-COUNTIFS(#REF!,H$2,#REF!,"継続",#REF!,"&lt;"&amp;$B9)</f>
        <v>#REF!</v>
      </c>
      <c r="I9" s="53" t="e">
        <f t="shared" si="0"/>
        <v>#REF!</v>
      </c>
    </row>
    <row r="10" spans="1:9">
      <c r="A10" s="102" t="e">
        <f>別紙1!#REF!&amp;別紙1!#REF!</f>
        <v>#REF!</v>
      </c>
      <c r="B10" s="51">
        <f t="shared" si="1"/>
        <v>45962</v>
      </c>
      <c r="C10" s="13" t="e">
        <f>COUNTIFS(#REF!,C$2,#REF!,"継続",#REF!,"&lt;="&amp;$B10)-COUNTIFS(#REF!,C$2,#REF!,"継続",#REF!,"&lt;"&amp;$B10)</f>
        <v>#REF!</v>
      </c>
      <c r="D10" s="13" t="e">
        <f>COUNTIFS(#REF!,D$2,#REF!,"継続",#REF!,"&lt;="&amp;$B10)-COUNTIFS(#REF!,D$2,#REF!,"継続",#REF!,"&lt;"&amp;$B10)</f>
        <v>#REF!</v>
      </c>
      <c r="E10" s="13" t="e">
        <f>COUNTIFS(#REF!,E$2,#REF!,"継続",#REF!,"&lt;="&amp;$B10)-COUNTIFS(#REF!,E$2,#REF!,"継続",#REF!,"&lt;"&amp;$B10)</f>
        <v>#REF!</v>
      </c>
      <c r="F10" s="13" t="e">
        <f>COUNTIFS(#REF!,F$2,#REF!,"継続",#REF!,"&lt;="&amp;$B10)-COUNTIFS(#REF!,F$2,#REF!,"継続",#REF!,"&lt;"&amp;$B10)</f>
        <v>#REF!</v>
      </c>
      <c r="G10" s="13" t="e">
        <f>COUNTIFS(#REF!,G$2,#REF!,"継続",#REF!,"&lt;="&amp;$B10)-COUNTIFS(#REF!,G$2,#REF!,"継続",#REF!,"&lt;"&amp;$B10)</f>
        <v>#REF!</v>
      </c>
      <c r="H10" s="13" t="e">
        <f>COUNTIFS(#REF!,H$2,#REF!,"継続",#REF!,"&lt;="&amp;$B10)-COUNTIFS(#REF!,H$2,#REF!,"継続",#REF!,"&lt;"&amp;$B10)</f>
        <v>#REF!</v>
      </c>
      <c r="I10" s="53" t="e">
        <f t="shared" si="0"/>
        <v>#REF!</v>
      </c>
    </row>
    <row r="11" spans="1:9">
      <c r="A11" s="102" t="e">
        <f>別紙1!#REF!&amp;別紙1!#REF!</f>
        <v>#REF!</v>
      </c>
      <c r="B11" s="51">
        <f t="shared" si="1"/>
        <v>45992</v>
      </c>
      <c r="C11" s="13" t="e">
        <f>COUNTIFS(#REF!,C$2,#REF!,"継続",#REF!,"&lt;="&amp;$B11)-COUNTIFS(#REF!,C$2,#REF!,"継続",#REF!,"&lt;"&amp;$B11)</f>
        <v>#REF!</v>
      </c>
      <c r="D11" s="13" t="e">
        <f>COUNTIFS(#REF!,D$2,#REF!,"継続",#REF!,"&lt;="&amp;$B11)-COUNTIFS(#REF!,D$2,#REF!,"継続",#REF!,"&lt;"&amp;$B11)</f>
        <v>#REF!</v>
      </c>
      <c r="E11" s="13" t="e">
        <f>COUNTIFS(#REF!,E$2,#REF!,"継続",#REF!,"&lt;="&amp;$B11)-COUNTIFS(#REF!,E$2,#REF!,"継続",#REF!,"&lt;"&amp;$B11)</f>
        <v>#REF!</v>
      </c>
      <c r="F11" s="13" t="e">
        <f>COUNTIFS(#REF!,F$2,#REF!,"継続",#REF!,"&lt;="&amp;$B11)-COUNTIFS(#REF!,F$2,#REF!,"継続",#REF!,"&lt;"&amp;$B11)</f>
        <v>#REF!</v>
      </c>
      <c r="G11" s="13" t="e">
        <f>COUNTIFS(#REF!,G$2,#REF!,"継続",#REF!,"&lt;="&amp;$B11)-COUNTIFS(#REF!,G$2,#REF!,"継続",#REF!,"&lt;"&amp;$B11)</f>
        <v>#REF!</v>
      </c>
      <c r="H11" s="13" t="e">
        <f>COUNTIFS(#REF!,H$2,#REF!,"継続",#REF!,"&lt;="&amp;$B11)-COUNTIFS(#REF!,H$2,#REF!,"継続",#REF!,"&lt;"&amp;$B11)</f>
        <v>#REF!</v>
      </c>
      <c r="I11" s="53" t="e">
        <f t="shared" si="0"/>
        <v>#REF!</v>
      </c>
    </row>
    <row r="12" spans="1:9">
      <c r="A12" s="102" t="e">
        <f>別紙1!#REF!&amp;別紙1!#REF!</f>
        <v>#REF!</v>
      </c>
      <c r="B12" s="51">
        <f>EDATE(B11,1)</f>
        <v>46023</v>
      </c>
      <c r="C12" s="13" t="e">
        <f>COUNTIFS(#REF!,C$2,#REF!,"継続",#REF!,"&lt;="&amp;$B12)-COUNTIFS(#REF!,C$2,#REF!,"継続",#REF!,"&lt;"&amp;$B12)</f>
        <v>#REF!</v>
      </c>
      <c r="D12" s="13" t="e">
        <f>COUNTIFS(#REF!,D$2,#REF!,"継続",#REF!,"&lt;="&amp;$B12)-COUNTIFS(#REF!,D$2,#REF!,"継続",#REF!,"&lt;"&amp;$B12)</f>
        <v>#REF!</v>
      </c>
      <c r="E12" s="13" t="e">
        <f>COUNTIFS(#REF!,E$2,#REF!,"継続",#REF!,"&lt;="&amp;$B12)-COUNTIFS(#REF!,E$2,#REF!,"継続",#REF!,"&lt;"&amp;$B12)</f>
        <v>#REF!</v>
      </c>
      <c r="F12" s="13" t="e">
        <f>COUNTIFS(#REF!,F$2,#REF!,"継続",#REF!,"&lt;="&amp;$B12)-COUNTIFS(#REF!,F$2,#REF!,"継続",#REF!,"&lt;"&amp;$B12)</f>
        <v>#REF!</v>
      </c>
      <c r="G12" s="13" t="e">
        <f>COUNTIFS(#REF!,G$2,#REF!,"継続",#REF!,"&lt;="&amp;$B12)-COUNTIFS(#REF!,G$2,#REF!,"継続",#REF!,"&lt;"&amp;$B12)</f>
        <v>#REF!</v>
      </c>
      <c r="H12" s="13" t="e">
        <f>COUNTIFS(#REF!,H$2,#REF!,"継続",#REF!,"&lt;="&amp;$B12)-COUNTIFS(#REF!,H$2,#REF!,"継続",#REF!,"&lt;"&amp;$B12)</f>
        <v>#REF!</v>
      </c>
      <c r="I12" s="53" t="e">
        <f t="shared" si="0"/>
        <v>#REF!</v>
      </c>
    </row>
    <row r="13" spans="1:9">
      <c r="A13" s="102" t="e">
        <f>別紙1!#REF!&amp;別紙1!#REF!</f>
        <v>#REF!</v>
      </c>
      <c r="B13" s="51">
        <f t="shared" si="1"/>
        <v>46054</v>
      </c>
      <c r="C13" s="13" t="e">
        <f>COUNTIFS(#REF!,C$2,#REF!,"継続",#REF!,"&lt;="&amp;$B13)-COUNTIFS(#REF!,C$2,#REF!,"継続",#REF!,"&lt;"&amp;$B13)</f>
        <v>#REF!</v>
      </c>
      <c r="D13" s="13" t="e">
        <f>COUNTIFS(#REF!,D$2,#REF!,"継続",#REF!,"&lt;="&amp;$B13)-COUNTIFS(#REF!,D$2,#REF!,"継続",#REF!,"&lt;"&amp;$B13)</f>
        <v>#REF!</v>
      </c>
      <c r="E13" s="13" t="e">
        <f>COUNTIFS(#REF!,E$2,#REF!,"継続",#REF!,"&lt;="&amp;$B13)-COUNTIFS(#REF!,E$2,#REF!,"継続",#REF!,"&lt;"&amp;$B13)</f>
        <v>#REF!</v>
      </c>
      <c r="F13" s="13" t="e">
        <f>COUNTIFS(#REF!,F$2,#REF!,"継続",#REF!,"&lt;="&amp;$B13)-COUNTIFS(#REF!,F$2,#REF!,"継続",#REF!,"&lt;"&amp;$B13)</f>
        <v>#REF!</v>
      </c>
      <c r="G13" s="13" t="e">
        <f>COUNTIFS(#REF!,G$2,#REF!,"継続",#REF!,"&lt;="&amp;$B13)-COUNTIFS(#REF!,G$2,#REF!,"継続",#REF!,"&lt;"&amp;$B13)</f>
        <v>#REF!</v>
      </c>
      <c r="H13" s="13" t="e">
        <f>COUNTIFS(#REF!,H$2,#REF!,"継続",#REF!,"&lt;="&amp;$B13)-COUNTIFS(#REF!,H$2,#REF!,"継続",#REF!,"&lt;"&amp;$B13)</f>
        <v>#REF!</v>
      </c>
      <c r="I13" s="53" t="e">
        <f t="shared" si="0"/>
        <v>#REF!</v>
      </c>
    </row>
    <row r="14" spans="1:9">
      <c r="A14" s="102" t="e">
        <f>別紙1!#REF!&amp;別紙1!#REF!</f>
        <v>#REF!</v>
      </c>
      <c r="B14" s="51">
        <f t="shared" si="1"/>
        <v>46082</v>
      </c>
      <c r="C14" s="13" t="e">
        <f>COUNTIFS(#REF!,C$2,#REF!,"継続",#REF!,"&lt;="&amp;$B14)-COUNTIFS(#REF!,C$2,#REF!,"継続",#REF!,"&lt;"&amp;$B14)</f>
        <v>#REF!</v>
      </c>
      <c r="D14" s="13" t="e">
        <f>COUNTIFS(#REF!,D$2,#REF!,"継続",#REF!,"&lt;="&amp;$B14)-COUNTIFS(#REF!,D$2,#REF!,"継続",#REF!,"&lt;"&amp;$B14)</f>
        <v>#REF!</v>
      </c>
      <c r="E14" s="13" t="e">
        <f>COUNTIFS(#REF!,E$2,#REF!,"継続",#REF!,"&lt;="&amp;$B14)-COUNTIFS(#REF!,E$2,#REF!,"継続",#REF!,"&lt;"&amp;$B14)</f>
        <v>#REF!</v>
      </c>
      <c r="F14" s="13" t="e">
        <f>COUNTIFS(#REF!,F$2,#REF!,"継続",#REF!,"&lt;="&amp;$B14)-COUNTIFS(#REF!,F$2,#REF!,"継続",#REF!,"&lt;"&amp;$B14)</f>
        <v>#REF!</v>
      </c>
      <c r="G14" s="13" t="e">
        <f>COUNTIFS(#REF!,G$2,#REF!,"継続",#REF!,"&lt;="&amp;$B14)-COUNTIFS(#REF!,G$2,#REF!,"継続",#REF!,"&lt;"&amp;$B14)</f>
        <v>#REF!</v>
      </c>
      <c r="H14" s="13" t="e">
        <f>COUNTIFS(#REF!,H$2,#REF!,"継続",#REF!,"&lt;="&amp;$B14)-COUNTIFS(#REF!,H$2,#REF!,"継続",#REF!,"&lt;"&amp;$B14)</f>
        <v>#REF!</v>
      </c>
      <c r="I14" s="53" t="e">
        <f t="shared" si="0"/>
        <v>#REF!</v>
      </c>
    </row>
    <row r="16" spans="1:9">
      <c r="B16" s="38"/>
    </row>
  </sheetData>
  <phoneticPr fontId="45"/>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7030A0"/>
  </sheetPr>
  <dimension ref="A1:R20"/>
  <sheetViews>
    <sheetView workbookViewId="0">
      <selection activeCell="C4" sqref="C4"/>
    </sheetView>
  </sheetViews>
  <sheetFormatPr defaultRowHeight="13.2"/>
  <cols>
    <col min="1" max="1" width="8.88671875" style="55"/>
    <col min="2" max="2" width="16.109375" style="55" bestFit="1" customWidth="1"/>
    <col min="3" max="3" width="8.88671875" style="55"/>
    <col min="4" max="4" width="9.5546875" style="55" bestFit="1" customWidth="1"/>
    <col min="5" max="11" width="8.88671875" style="55"/>
    <col min="12" max="12" width="11.6640625" style="55" bestFit="1" customWidth="1"/>
    <col min="13" max="16384" width="8.88671875" style="55"/>
  </cols>
  <sheetData>
    <row r="1" spans="1:18">
      <c r="B1" s="55" t="s">
        <v>205</v>
      </c>
    </row>
    <row r="2" spans="1:18">
      <c r="B2" s="13" t="s">
        <v>195</v>
      </c>
      <c r="C2" s="50">
        <v>1</v>
      </c>
      <c r="D2" s="50">
        <v>2</v>
      </c>
      <c r="E2" s="50">
        <v>3</v>
      </c>
      <c r="F2" s="50">
        <v>4</v>
      </c>
      <c r="G2" s="50">
        <v>5</v>
      </c>
      <c r="H2" s="52">
        <v>6</v>
      </c>
      <c r="I2" s="53" t="s">
        <v>194</v>
      </c>
      <c r="M2" s="55" t="s">
        <v>431</v>
      </c>
    </row>
    <row r="3" spans="1:18">
      <c r="A3" s="55" t="e">
        <f>別紙1!#REF!&amp;別紙1!#REF!</f>
        <v>#REF!</v>
      </c>
      <c r="B3" s="51">
        <f>+マスタ!D2</f>
        <v>45748</v>
      </c>
      <c r="C3" s="13" t="e">
        <f>COUNTIFS(#REF!,C$2,#REF!,"&lt;="&amp;$B3,#REF!,"&lt;="&amp;$B3)-
 COUNTIFS(#REF!,C$2,#REF!,"&lt;="&amp;$B3,#REF!,"&lt;="&amp;$B3,#REF!,"&lt;"&amp;$B3)</f>
        <v>#REF!</v>
      </c>
      <c r="D3" s="13" t="e">
        <f>COUNTIFS(#REF!,D$2,#REF!,"&lt;="&amp;$B3,#REF!,"&lt;="&amp;$B3)-
 COUNTIFS(#REF!,D$2,#REF!,"&lt;="&amp;$B3,#REF!,"&lt;="&amp;$B3,#REF!,"&lt;"&amp;$B3)</f>
        <v>#REF!</v>
      </c>
      <c r="E3" s="13" t="e">
        <f>COUNTIFS(#REF!,E$2,#REF!,"&lt;="&amp;$B3,#REF!,"&lt;="&amp;$B3)-
 COUNTIFS(#REF!,E$2,#REF!,"&lt;="&amp;$B3,#REF!,"&lt;="&amp;$B3,#REF!,"&lt;"&amp;$B3)</f>
        <v>#REF!</v>
      </c>
      <c r="F3" s="13" t="e">
        <f>COUNTIFS(#REF!,F$2,#REF!,"&lt;="&amp;$B3,#REF!,"&lt;="&amp;$B3)-
 COUNTIFS(#REF!,F$2,#REF!,"&lt;="&amp;$B3,#REF!,"&lt;="&amp;$B3,#REF!,"&lt;"&amp;$B3)</f>
        <v>#REF!</v>
      </c>
      <c r="G3" s="13" t="e">
        <f>COUNTIFS(#REF!,G$2,#REF!,"&lt;="&amp;$B3,#REF!,"&lt;="&amp;$B3)-
 COUNTIFS(#REF!,G$2,#REF!,"&lt;="&amp;$B3,#REF!,"&lt;="&amp;$B3,#REF!,"&lt;"&amp;$B3)</f>
        <v>#REF!</v>
      </c>
      <c r="H3" s="13" t="e">
        <f>COUNTIFS(#REF!,H$2,#REF!,"&lt;="&amp;$B3,#REF!,"&lt;="&amp;$B3)-
 COUNTIFS(#REF!,H$2,#REF!,"&lt;="&amp;$B3,#REF!,"&lt;="&amp;$B3,#REF!,"&lt;"&amp;$B3)</f>
        <v>#REF!</v>
      </c>
      <c r="I3" s="53" t="e">
        <f>SUM(C3:H3)</f>
        <v>#REF!</v>
      </c>
      <c r="L3" s="88">
        <f>EDATE(B3,1)-1</f>
        <v>45777</v>
      </c>
      <c r="M3" s="55" t="e">
        <f>COUNTIFS(#REF!,"&lt;="&amp;EDATE($B3,1)-1,#REF!,"&lt;="&amp;EDATE($B3,1)-1)-
 COUNTIFS(#REF!,"&lt;="&amp;EDATE($B3,1)-1,#REF!,"&lt;="&amp;EDATE($B3,1)-1,#REF!,"&lt;"&amp;EDATE($B3,1)-1)</f>
        <v>#REF!</v>
      </c>
      <c r="Q3" s="98"/>
    </row>
    <row r="4" spans="1:18">
      <c r="A4" s="102" t="e">
        <f>別紙1!#REF!&amp;別紙1!#REF!</f>
        <v>#REF!</v>
      </c>
      <c r="B4" s="51">
        <f>EDATE(B3,1)</f>
        <v>45778</v>
      </c>
      <c r="C4" s="13" t="e">
        <f>COUNTIFS(#REF!,C$2,#REF!,"&lt;="&amp;$B4,#REF!,"&lt;="&amp;$B4)-
 COUNTIFS(#REF!,C$2,#REF!,"&lt;="&amp;$B4,#REF!,"&lt;="&amp;$B4,#REF!,"&lt;"&amp;$B4)</f>
        <v>#REF!</v>
      </c>
      <c r="D4" s="13" t="e">
        <f>COUNTIFS(#REF!,D$2,#REF!,"&lt;="&amp;$B4,#REF!,"&lt;="&amp;$B4)-
 COUNTIFS(#REF!,D$2,#REF!,"&lt;="&amp;$B4,#REF!,"&lt;="&amp;$B4,#REF!,"&lt;"&amp;$B4)</f>
        <v>#REF!</v>
      </c>
      <c r="E4" s="13" t="e">
        <f>COUNTIFS(#REF!,E$2,#REF!,"&lt;="&amp;$B4,#REF!,"&lt;="&amp;$B4)-
 COUNTIFS(#REF!,E$2,#REF!,"&lt;="&amp;$B4,#REF!,"&lt;="&amp;$B4,#REF!,"&lt;"&amp;$B4)</f>
        <v>#REF!</v>
      </c>
      <c r="F4" s="13" t="e">
        <f>COUNTIFS(#REF!,F$2,#REF!,"&lt;="&amp;$B4,#REF!,"&lt;="&amp;$B4)-
 COUNTIFS(#REF!,F$2,#REF!,"&lt;="&amp;$B4,#REF!,"&lt;="&amp;$B4,#REF!,"&lt;"&amp;$B4)</f>
        <v>#REF!</v>
      </c>
      <c r="G4" s="13" t="e">
        <f>COUNTIFS(#REF!,G$2,#REF!,"&lt;="&amp;$B4,#REF!,"&lt;="&amp;$B4)-
 COUNTIFS(#REF!,G$2,#REF!,"&lt;="&amp;$B4,#REF!,"&lt;="&amp;$B4,#REF!,"&lt;"&amp;$B4)</f>
        <v>#REF!</v>
      </c>
      <c r="H4" s="13" t="e">
        <f>COUNTIFS(#REF!,H$2,#REF!,"&lt;="&amp;$B4,#REF!,"&lt;="&amp;$B4)-
 COUNTIFS(#REF!,H$2,#REF!,"&lt;="&amp;$B4,#REF!,"&lt;="&amp;$B4,#REF!,"&lt;"&amp;$B4)</f>
        <v>#REF!</v>
      </c>
      <c r="I4" s="53" t="e">
        <f t="shared" ref="I4:I14" si="0">SUM(C4:H4)</f>
        <v>#REF!</v>
      </c>
      <c r="L4" s="88">
        <f t="shared" ref="L4:L14" si="1">EDATE(B4,1)-1</f>
        <v>45808</v>
      </c>
      <c r="M4" s="101" t="e">
        <f>COUNTIFS(#REF!,"&lt;="&amp;EDATE($B4,1)-1,#REF!,"&lt;="&amp;EDATE($B4,1)-1)-
 COUNTIFS(#REF!,"&lt;="&amp;EDATE($B4,1)-1,#REF!,"&lt;="&amp;EDATE($B4,1)-1,#REF!,"&lt;"&amp;EDATE($B4,1)-1)</f>
        <v>#REF!</v>
      </c>
      <c r="N4" s="98"/>
      <c r="O4" s="98"/>
      <c r="Q4" s="98"/>
      <c r="R4" s="98"/>
    </row>
    <row r="5" spans="1:18">
      <c r="A5" s="102" t="e">
        <f>別紙1!#REF!&amp;別紙1!#REF!</f>
        <v>#REF!</v>
      </c>
      <c r="B5" s="51">
        <f t="shared" ref="B5:B14" si="2">EDATE(B4,1)</f>
        <v>45809</v>
      </c>
      <c r="C5" s="13" t="e">
        <f>COUNTIFS(#REF!,C$2,#REF!,"&lt;="&amp;$B5,#REF!,"&lt;="&amp;$B5)-
 COUNTIFS(#REF!,C$2,#REF!,"&lt;="&amp;$B5,#REF!,"&lt;="&amp;$B5,#REF!,"&lt;"&amp;$B5)</f>
        <v>#REF!</v>
      </c>
      <c r="D5" s="13" t="e">
        <f>COUNTIFS(#REF!,D$2,#REF!,"&lt;="&amp;$B5,#REF!,"&lt;="&amp;$B5)-
 COUNTIFS(#REF!,D$2,#REF!,"&lt;="&amp;$B5,#REF!,"&lt;="&amp;$B5,#REF!,"&lt;"&amp;$B5)</f>
        <v>#REF!</v>
      </c>
      <c r="E5" s="13" t="e">
        <f>COUNTIFS(#REF!,E$2,#REF!,"&lt;="&amp;$B5,#REF!,"&lt;="&amp;$B5)-
 COUNTIFS(#REF!,E$2,#REF!,"&lt;="&amp;$B5,#REF!,"&lt;="&amp;$B5,#REF!,"&lt;"&amp;$B5)</f>
        <v>#REF!</v>
      </c>
      <c r="F5" s="13" t="e">
        <f>COUNTIFS(#REF!,F$2,#REF!,"&lt;="&amp;$B5,#REF!,"&lt;="&amp;$B5)-
 COUNTIFS(#REF!,F$2,#REF!,"&lt;="&amp;$B5,#REF!,"&lt;="&amp;$B5,#REF!,"&lt;"&amp;$B5)</f>
        <v>#REF!</v>
      </c>
      <c r="G5" s="13" t="e">
        <f>COUNTIFS(#REF!,G$2,#REF!,"&lt;="&amp;$B5,#REF!,"&lt;="&amp;$B5)-
 COUNTIFS(#REF!,G$2,#REF!,"&lt;="&amp;$B5,#REF!,"&lt;="&amp;$B5,#REF!,"&lt;"&amp;$B5)</f>
        <v>#REF!</v>
      </c>
      <c r="H5" s="13" t="e">
        <f>COUNTIFS(#REF!,H$2,#REF!,"&lt;="&amp;$B5,#REF!,"&lt;="&amp;$B5)-
 COUNTIFS(#REF!,H$2,#REF!,"&lt;="&amp;$B5,#REF!,"&lt;="&amp;$B5,#REF!,"&lt;"&amp;$B5)</f>
        <v>#REF!</v>
      </c>
      <c r="I5" s="53" t="e">
        <f t="shared" si="0"/>
        <v>#REF!</v>
      </c>
      <c r="L5" s="88">
        <f t="shared" si="1"/>
        <v>45838</v>
      </c>
      <c r="M5" s="101" t="e">
        <f>COUNTIFS(#REF!,"&lt;="&amp;EDATE($B5,1)-1,#REF!,"&lt;="&amp;EDATE($B5,1)-1)-
 COUNTIFS(#REF!,"&lt;="&amp;EDATE($B5,1)-1,#REF!,"&lt;="&amp;EDATE($B5,1)-1,#REF!,"&lt;"&amp;EDATE($B5,1)-1)</f>
        <v>#REF!</v>
      </c>
      <c r="N5" s="98"/>
      <c r="O5" s="98"/>
      <c r="Q5" s="98"/>
      <c r="R5" s="98"/>
    </row>
    <row r="6" spans="1:18">
      <c r="A6" s="102" t="e">
        <f>別紙1!#REF!&amp;別紙1!#REF!</f>
        <v>#REF!</v>
      </c>
      <c r="B6" s="51">
        <f t="shared" si="2"/>
        <v>45839</v>
      </c>
      <c r="C6" s="13" t="e">
        <f>COUNTIFS(#REF!,C$2,#REF!,"&lt;="&amp;$B6,#REF!,"&lt;="&amp;$B6)-
 COUNTIFS(#REF!,C$2,#REF!,"&lt;="&amp;$B6,#REF!,"&lt;="&amp;$B6,#REF!,"&lt;"&amp;$B6)</f>
        <v>#REF!</v>
      </c>
      <c r="D6" s="13" t="e">
        <f>COUNTIFS(#REF!,D$2,#REF!,"&lt;="&amp;$B6,#REF!,"&lt;="&amp;$B6)-
 COUNTIFS(#REF!,D$2,#REF!,"&lt;="&amp;$B6,#REF!,"&lt;="&amp;$B6,#REF!,"&lt;"&amp;$B6)</f>
        <v>#REF!</v>
      </c>
      <c r="E6" s="13" t="e">
        <f>COUNTIFS(#REF!,E$2,#REF!,"&lt;="&amp;$B6,#REF!,"&lt;="&amp;$B6)-
 COUNTIFS(#REF!,E$2,#REF!,"&lt;="&amp;$B6,#REF!,"&lt;="&amp;$B6,#REF!,"&lt;"&amp;$B6)</f>
        <v>#REF!</v>
      </c>
      <c r="F6" s="13" t="e">
        <f>COUNTIFS(#REF!,F$2,#REF!,"&lt;="&amp;$B6,#REF!,"&lt;="&amp;$B6)-
 COUNTIFS(#REF!,F$2,#REF!,"&lt;="&amp;$B6,#REF!,"&lt;="&amp;$B6,#REF!,"&lt;"&amp;$B6)</f>
        <v>#REF!</v>
      </c>
      <c r="G6" s="13" t="e">
        <f>COUNTIFS(#REF!,G$2,#REF!,"&lt;="&amp;$B6,#REF!,"&lt;="&amp;$B6)-
 COUNTIFS(#REF!,G$2,#REF!,"&lt;="&amp;$B6,#REF!,"&lt;="&amp;$B6,#REF!,"&lt;"&amp;$B6)</f>
        <v>#REF!</v>
      </c>
      <c r="H6" s="13" t="e">
        <f>COUNTIFS(#REF!,H$2,#REF!,"&lt;="&amp;$B6,#REF!,"&lt;="&amp;$B6)-
 COUNTIFS(#REF!,H$2,#REF!,"&lt;="&amp;$B6,#REF!,"&lt;="&amp;$B6,#REF!,"&lt;"&amp;$B6)</f>
        <v>#REF!</v>
      </c>
      <c r="I6" s="53" t="e">
        <f t="shared" si="0"/>
        <v>#REF!</v>
      </c>
      <c r="L6" s="88">
        <f t="shared" si="1"/>
        <v>45869</v>
      </c>
      <c r="M6" s="101" t="e">
        <f>COUNTIFS(#REF!,"&lt;="&amp;EDATE($B6,1)-1,#REF!,"&lt;="&amp;EDATE($B6,1)-1)-
 COUNTIFS(#REF!,"&lt;="&amp;EDATE($B6,1)-1,#REF!,"&lt;="&amp;EDATE($B6,1)-1,#REF!,"&lt;"&amp;EDATE($B6,1)-1)</f>
        <v>#REF!</v>
      </c>
      <c r="N6" s="98"/>
      <c r="O6" s="98"/>
      <c r="Q6" s="98"/>
      <c r="R6" s="98"/>
    </row>
    <row r="7" spans="1:18">
      <c r="A7" s="102" t="e">
        <f>別紙1!#REF!&amp;別紙1!#REF!</f>
        <v>#REF!</v>
      </c>
      <c r="B7" s="51">
        <f t="shared" si="2"/>
        <v>45870</v>
      </c>
      <c r="C7" s="13" t="e">
        <f>COUNTIFS(#REF!,C$2,#REF!,"&lt;="&amp;$B7,#REF!,"&lt;="&amp;$B7)-
 COUNTIFS(#REF!,C$2,#REF!,"&lt;="&amp;$B7,#REF!,"&lt;="&amp;$B7,#REF!,"&lt;"&amp;$B7)</f>
        <v>#REF!</v>
      </c>
      <c r="D7" s="13" t="e">
        <f>COUNTIFS(#REF!,D$2,#REF!,"&lt;="&amp;$B7,#REF!,"&lt;="&amp;$B7)-
 COUNTIFS(#REF!,D$2,#REF!,"&lt;="&amp;$B7,#REF!,"&lt;="&amp;$B7,#REF!,"&lt;"&amp;$B7)</f>
        <v>#REF!</v>
      </c>
      <c r="E7" s="13" t="e">
        <f>COUNTIFS(#REF!,E$2,#REF!,"&lt;="&amp;$B7,#REF!,"&lt;="&amp;$B7)-
 COUNTIFS(#REF!,E$2,#REF!,"&lt;="&amp;$B7,#REF!,"&lt;="&amp;$B7,#REF!,"&lt;"&amp;$B7)</f>
        <v>#REF!</v>
      </c>
      <c r="F7" s="13" t="e">
        <f>COUNTIFS(#REF!,F$2,#REF!,"&lt;="&amp;$B7,#REF!,"&lt;="&amp;$B7)-
 COUNTIFS(#REF!,F$2,#REF!,"&lt;="&amp;$B7,#REF!,"&lt;="&amp;$B7,#REF!,"&lt;"&amp;$B7)</f>
        <v>#REF!</v>
      </c>
      <c r="G7" s="13" t="e">
        <f>COUNTIFS(#REF!,G$2,#REF!,"&lt;="&amp;$B7,#REF!,"&lt;="&amp;$B7)-
 COUNTIFS(#REF!,G$2,#REF!,"&lt;="&amp;$B7,#REF!,"&lt;="&amp;$B7,#REF!,"&lt;"&amp;$B7)</f>
        <v>#REF!</v>
      </c>
      <c r="H7" s="13" t="e">
        <f>COUNTIFS(#REF!,H$2,#REF!,"&lt;="&amp;$B7,#REF!,"&lt;="&amp;$B7)-
 COUNTIFS(#REF!,H$2,#REF!,"&lt;="&amp;$B7,#REF!,"&lt;="&amp;$B7,#REF!,"&lt;"&amp;$B7)</f>
        <v>#REF!</v>
      </c>
      <c r="I7" s="53" t="e">
        <f t="shared" si="0"/>
        <v>#REF!</v>
      </c>
      <c r="L7" s="88">
        <f t="shared" si="1"/>
        <v>45900</v>
      </c>
      <c r="M7" s="101" t="e">
        <f>COUNTIFS(#REF!,"&lt;="&amp;EDATE($B7,1)-1,#REF!,"&lt;="&amp;EDATE($B7,1)-1)-
 COUNTIFS(#REF!,"&lt;="&amp;EDATE($B7,1)-1,#REF!,"&lt;="&amp;EDATE($B7,1)-1,#REF!,"&lt;"&amp;EDATE($B7,1)-1)</f>
        <v>#REF!</v>
      </c>
      <c r="N7" s="98"/>
      <c r="O7" s="98"/>
      <c r="Q7" s="98"/>
      <c r="R7" s="98"/>
    </row>
    <row r="8" spans="1:18">
      <c r="A8" s="102" t="e">
        <f>別紙1!#REF!&amp;別紙1!#REF!</f>
        <v>#REF!</v>
      </c>
      <c r="B8" s="51">
        <f t="shared" si="2"/>
        <v>45901</v>
      </c>
      <c r="C8" s="13" t="e">
        <f>COUNTIFS(#REF!,C$2,#REF!,"&lt;="&amp;$B8,#REF!,"&lt;="&amp;$B8)-
 COUNTIFS(#REF!,C$2,#REF!,"&lt;="&amp;$B8,#REF!,"&lt;="&amp;$B8,#REF!,"&lt;"&amp;$B8)</f>
        <v>#REF!</v>
      </c>
      <c r="D8" s="13" t="e">
        <f>COUNTIFS(#REF!,D$2,#REF!,"&lt;="&amp;$B8,#REF!,"&lt;="&amp;$B8)-
 COUNTIFS(#REF!,D$2,#REF!,"&lt;="&amp;$B8,#REF!,"&lt;="&amp;$B8,#REF!,"&lt;"&amp;$B8)</f>
        <v>#REF!</v>
      </c>
      <c r="E8" s="13" t="e">
        <f>COUNTIFS(#REF!,E$2,#REF!,"&lt;="&amp;$B8,#REF!,"&lt;="&amp;$B8)-
 COUNTIFS(#REF!,E$2,#REF!,"&lt;="&amp;$B8,#REF!,"&lt;="&amp;$B8,#REF!,"&lt;"&amp;$B8)</f>
        <v>#REF!</v>
      </c>
      <c r="F8" s="13" t="e">
        <f>COUNTIFS(#REF!,F$2,#REF!,"&lt;="&amp;$B8,#REF!,"&lt;="&amp;$B8)-
 COUNTIFS(#REF!,F$2,#REF!,"&lt;="&amp;$B8,#REF!,"&lt;="&amp;$B8,#REF!,"&lt;"&amp;$B8)</f>
        <v>#REF!</v>
      </c>
      <c r="G8" s="13" t="e">
        <f>COUNTIFS(#REF!,G$2,#REF!,"&lt;="&amp;$B8,#REF!,"&lt;="&amp;$B8)-
 COUNTIFS(#REF!,G$2,#REF!,"&lt;="&amp;$B8,#REF!,"&lt;="&amp;$B8,#REF!,"&lt;"&amp;$B8)</f>
        <v>#REF!</v>
      </c>
      <c r="H8" s="13" t="e">
        <f>COUNTIFS(#REF!,H$2,#REF!,"&lt;="&amp;$B8,#REF!,"&lt;="&amp;$B8)-
 COUNTIFS(#REF!,H$2,#REF!,"&lt;="&amp;$B8,#REF!,"&lt;="&amp;$B8,#REF!,"&lt;"&amp;$B8)</f>
        <v>#REF!</v>
      </c>
      <c r="I8" s="53" t="e">
        <f t="shared" si="0"/>
        <v>#REF!</v>
      </c>
      <c r="L8" s="88">
        <f t="shared" si="1"/>
        <v>45930</v>
      </c>
      <c r="M8" s="101" t="e">
        <f>COUNTIFS(#REF!,"&lt;="&amp;EDATE($B8,1)-1,#REF!,"&lt;="&amp;EDATE($B8,1)-1)-
 COUNTIFS(#REF!,"&lt;="&amp;EDATE($B8,1)-1,#REF!,"&lt;="&amp;EDATE($B8,1)-1,#REF!,"&lt;"&amp;EDATE($B8,1)-1)</f>
        <v>#REF!</v>
      </c>
      <c r="N8" s="98"/>
      <c r="O8" s="98"/>
      <c r="Q8" s="98"/>
      <c r="R8" s="98"/>
    </row>
    <row r="9" spans="1:18">
      <c r="A9" s="102" t="e">
        <f>別紙1!#REF!&amp;別紙1!#REF!</f>
        <v>#REF!</v>
      </c>
      <c r="B9" s="51">
        <f t="shared" si="2"/>
        <v>45931</v>
      </c>
      <c r="C9" s="13" t="e">
        <f>COUNTIFS(#REF!,C$2,#REF!,"&lt;="&amp;$B9,#REF!,"&lt;="&amp;$B9)-
 COUNTIFS(#REF!,C$2,#REF!,"&lt;="&amp;$B9,#REF!,"&lt;="&amp;$B9,#REF!,"&lt;"&amp;$B9)</f>
        <v>#REF!</v>
      </c>
      <c r="D9" s="13" t="e">
        <f>COUNTIFS(#REF!,D$2,#REF!,"&lt;="&amp;$B9,#REF!,"&lt;="&amp;$B9)-
 COUNTIFS(#REF!,D$2,#REF!,"&lt;="&amp;$B9,#REF!,"&lt;="&amp;$B9,#REF!,"&lt;"&amp;$B9)</f>
        <v>#REF!</v>
      </c>
      <c r="E9" s="13" t="e">
        <f>COUNTIFS(#REF!,E$2,#REF!,"&lt;="&amp;$B9,#REF!,"&lt;="&amp;$B9)-
 COUNTIFS(#REF!,E$2,#REF!,"&lt;="&amp;$B9,#REF!,"&lt;="&amp;$B9,#REF!,"&lt;"&amp;$B9)</f>
        <v>#REF!</v>
      </c>
      <c r="F9" s="13" t="e">
        <f>COUNTIFS(#REF!,F$2,#REF!,"&lt;="&amp;$B9,#REF!,"&lt;="&amp;$B9)-
 COUNTIFS(#REF!,F$2,#REF!,"&lt;="&amp;$B9,#REF!,"&lt;="&amp;$B9,#REF!,"&lt;"&amp;$B9)</f>
        <v>#REF!</v>
      </c>
      <c r="G9" s="13" t="e">
        <f>COUNTIFS(#REF!,G$2,#REF!,"&lt;="&amp;$B9,#REF!,"&lt;="&amp;$B9)-
 COUNTIFS(#REF!,G$2,#REF!,"&lt;="&amp;$B9,#REF!,"&lt;="&amp;$B9,#REF!,"&lt;"&amp;$B9)</f>
        <v>#REF!</v>
      </c>
      <c r="H9" s="13" t="e">
        <f>COUNTIFS(#REF!,H$2,#REF!,"&lt;="&amp;$B9,#REF!,"&lt;="&amp;$B9)-
 COUNTIFS(#REF!,H$2,#REF!,"&lt;="&amp;$B9,#REF!,"&lt;="&amp;$B9,#REF!,"&lt;"&amp;$B9)</f>
        <v>#REF!</v>
      </c>
      <c r="I9" s="53" t="e">
        <f t="shared" si="0"/>
        <v>#REF!</v>
      </c>
      <c r="L9" s="88">
        <f t="shared" si="1"/>
        <v>45961</v>
      </c>
      <c r="M9" s="101" t="e">
        <f>COUNTIFS(#REF!,"&lt;="&amp;EDATE($B9,1)-1,#REF!,"&lt;="&amp;EDATE($B9,1)-1)-
 COUNTIFS(#REF!,"&lt;="&amp;EDATE($B9,1)-1,#REF!,"&lt;="&amp;EDATE($B9,1)-1,#REF!,"&lt;"&amp;EDATE($B9,1)-1)</f>
        <v>#REF!</v>
      </c>
      <c r="N9" s="98"/>
      <c r="O9" s="98"/>
      <c r="Q9" s="98"/>
      <c r="R9" s="98"/>
    </row>
    <row r="10" spans="1:18">
      <c r="A10" s="102" t="e">
        <f>別紙1!#REF!&amp;別紙1!#REF!</f>
        <v>#REF!</v>
      </c>
      <c r="B10" s="51">
        <f t="shared" si="2"/>
        <v>45962</v>
      </c>
      <c r="C10" s="13" t="e">
        <f>COUNTIFS(#REF!,C$2,#REF!,"&lt;="&amp;$B10,#REF!,"&lt;="&amp;$B10)-
 COUNTIFS(#REF!,C$2,#REF!,"&lt;="&amp;$B10,#REF!,"&lt;="&amp;$B10,#REF!,"&lt;"&amp;$B10)</f>
        <v>#REF!</v>
      </c>
      <c r="D10" s="13" t="e">
        <f>COUNTIFS(#REF!,D$2,#REF!,"&lt;="&amp;$B10,#REF!,"&lt;="&amp;$B10)-
 COUNTIFS(#REF!,D$2,#REF!,"&lt;="&amp;$B10,#REF!,"&lt;="&amp;$B10,#REF!,"&lt;"&amp;$B10)</f>
        <v>#REF!</v>
      </c>
      <c r="E10" s="13" t="e">
        <f>COUNTIFS(#REF!,E$2,#REF!,"&lt;="&amp;$B10,#REF!,"&lt;="&amp;$B10)-
 COUNTIFS(#REF!,E$2,#REF!,"&lt;="&amp;$B10,#REF!,"&lt;="&amp;$B10,#REF!,"&lt;"&amp;$B10)</f>
        <v>#REF!</v>
      </c>
      <c r="F10" s="13" t="e">
        <f>COUNTIFS(#REF!,F$2,#REF!,"&lt;="&amp;$B10,#REF!,"&lt;="&amp;$B10)-
 COUNTIFS(#REF!,F$2,#REF!,"&lt;="&amp;$B10,#REF!,"&lt;="&amp;$B10,#REF!,"&lt;"&amp;$B10)</f>
        <v>#REF!</v>
      </c>
      <c r="G10" s="13" t="e">
        <f>COUNTIFS(#REF!,G$2,#REF!,"&lt;="&amp;$B10,#REF!,"&lt;="&amp;$B10)-
 COUNTIFS(#REF!,G$2,#REF!,"&lt;="&amp;$B10,#REF!,"&lt;="&amp;$B10,#REF!,"&lt;"&amp;$B10)</f>
        <v>#REF!</v>
      </c>
      <c r="H10" s="13" t="e">
        <f>COUNTIFS(#REF!,H$2,#REF!,"&lt;="&amp;$B10,#REF!,"&lt;="&amp;$B10)-
 COUNTIFS(#REF!,H$2,#REF!,"&lt;="&amp;$B10,#REF!,"&lt;="&amp;$B10,#REF!,"&lt;"&amp;$B10)</f>
        <v>#REF!</v>
      </c>
      <c r="I10" s="53" t="e">
        <f t="shared" si="0"/>
        <v>#REF!</v>
      </c>
      <c r="L10" s="88">
        <f t="shared" si="1"/>
        <v>45991</v>
      </c>
      <c r="M10" s="101" t="e">
        <f>COUNTIFS(#REF!,"&lt;="&amp;EDATE($B10,1)-1,#REF!,"&lt;="&amp;EDATE($B10,1)-1)-
 COUNTIFS(#REF!,"&lt;="&amp;EDATE($B10,1)-1,#REF!,"&lt;="&amp;EDATE($B10,1)-1,#REF!,"&lt;"&amp;EDATE($B10,1)-1)</f>
        <v>#REF!</v>
      </c>
      <c r="N10" s="98"/>
      <c r="O10" s="98"/>
      <c r="Q10" s="98"/>
      <c r="R10" s="98"/>
    </row>
    <row r="11" spans="1:18">
      <c r="A11" s="102" t="e">
        <f>別紙1!#REF!&amp;別紙1!#REF!</f>
        <v>#REF!</v>
      </c>
      <c r="B11" s="51">
        <f t="shared" si="2"/>
        <v>45992</v>
      </c>
      <c r="C11" s="13" t="e">
        <f>COUNTIFS(#REF!,C$2,#REF!,"&lt;="&amp;$B11,#REF!,"&lt;="&amp;$B11)-
 COUNTIFS(#REF!,C$2,#REF!,"&lt;="&amp;$B11,#REF!,"&lt;="&amp;$B11,#REF!,"&lt;"&amp;$B11)</f>
        <v>#REF!</v>
      </c>
      <c r="D11" s="13" t="e">
        <f>COUNTIFS(#REF!,D$2,#REF!,"&lt;="&amp;$B11,#REF!,"&lt;="&amp;$B11)-
 COUNTIFS(#REF!,D$2,#REF!,"&lt;="&amp;$B11,#REF!,"&lt;="&amp;$B11,#REF!,"&lt;"&amp;$B11)</f>
        <v>#REF!</v>
      </c>
      <c r="E11" s="13" t="e">
        <f>COUNTIFS(#REF!,E$2,#REF!,"&lt;="&amp;$B11,#REF!,"&lt;="&amp;$B11)-
 COUNTIFS(#REF!,E$2,#REF!,"&lt;="&amp;$B11,#REF!,"&lt;="&amp;$B11,#REF!,"&lt;"&amp;$B11)</f>
        <v>#REF!</v>
      </c>
      <c r="F11" s="13" t="e">
        <f>COUNTIFS(#REF!,F$2,#REF!,"&lt;="&amp;$B11,#REF!,"&lt;="&amp;$B11)-
 COUNTIFS(#REF!,F$2,#REF!,"&lt;="&amp;$B11,#REF!,"&lt;="&amp;$B11,#REF!,"&lt;"&amp;$B11)</f>
        <v>#REF!</v>
      </c>
      <c r="G11" s="13" t="e">
        <f>COUNTIFS(#REF!,G$2,#REF!,"&lt;="&amp;$B11,#REF!,"&lt;="&amp;$B11)-
 COUNTIFS(#REF!,G$2,#REF!,"&lt;="&amp;$B11,#REF!,"&lt;="&amp;$B11,#REF!,"&lt;"&amp;$B11)</f>
        <v>#REF!</v>
      </c>
      <c r="H11" s="13" t="e">
        <f>COUNTIFS(#REF!,H$2,#REF!,"&lt;="&amp;$B11,#REF!,"&lt;="&amp;$B11)-
 COUNTIFS(#REF!,H$2,#REF!,"&lt;="&amp;$B11,#REF!,"&lt;="&amp;$B11,#REF!,"&lt;"&amp;$B11)</f>
        <v>#REF!</v>
      </c>
      <c r="I11" s="53" t="e">
        <f t="shared" si="0"/>
        <v>#REF!</v>
      </c>
      <c r="L11" s="88">
        <f t="shared" si="1"/>
        <v>46022</v>
      </c>
      <c r="M11" s="101" t="e">
        <f>COUNTIFS(#REF!,"&lt;="&amp;EDATE($B11,1)-1,#REF!,"&lt;="&amp;EDATE($B11,1)-1)-
 COUNTIFS(#REF!,"&lt;="&amp;EDATE($B11,1)-1,#REF!,"&lt;="&amp;EDATE($B11,1)-1,#REF!,"&lt;"&amp;EDATE($B11,1)-1)</f>
        <v>#REF!</v>
      </c>
      <c r="N11" s="98"/>
      <c r="O11" s="98"/>
      <c r="Q11" s="98"/>
      <c r="R11" s="98"/>
    </row>
    <row r="12" spans="1:18">
      <c r="A12" s="102" t="e">
        <f>別紙1!#REF!&amp;別紙1!#REF!</f>
        <v>#REF!</v>
      </c>
      <c r="B12" s="51">
        <f>EDATE(B11,1)</f>
        <v>46023</v>
      </c>
      <c r="C12" s="13" t="e">
        <f>COUNTIFS(#REF!,C$2,#REF!,"&lt;="&amp;$B12,#REF!,"&lt;="&amp;$B12)-
 COUNTIFS(#REF!,C$2,#REF!,"&lt;="&amp;$B12,#REF!,"&lt;="&amp;$B12,#REF!,"&lt;"&amp;$B12)</f>
        <v>#REF!</v>
      </c>
      <c r="D12" s="13" t="e">
        <f>COUNTIFS(#REF!,D$2,#REF!,"&lt;="&amp;$B12,#REF!,"&lt;="&amp;$B12)-
 COUNTIFS(#REF!,D$2,#REF!,"&lt;="&amp;$B12,#REF!,"&lt;="&amp;$B12,#REF!,"&lt;"&amp;$B12)</f>
        <v>#REF!</v>
      </c>
      <c r="E12" s="13" t="e">
        <f>COUNTIFS(#REF!,E$2,#REF!,"&lt;="&amp;$B12,#REF!,"&lt;="&amp;$B12)-
 COUNTIFS(#REF!,E$2,#REF!,"&lt;="&amp;$B12,#REF!,"&lt;="&amp;$B12,#REF!,"&lt;"&amp;$B12)</f>
        <v>#REF!</v>
      </c>
      <c r="F12" s="13" t="e">
        <f>COUNTIFS(#REF!,F$2,#REF!,"&lt;="&amp;$B12,#REF!,"&lt;="&amp;$B12)-
 COUNTIFS(#REF!,F$2,#REF!,"&lt;="&amp;$B12,#REF!,"&lt;="&amp;$B12,#REF!,"&lt;"&amp;$B12)</f>
        <v>#REF!</v>
      </c>
      <c r="G12" s="13" t="e">
        <f>COUNTIFS(#REF!,G$2,#REF!,"&lt;="&amp;$B12,#REF!,"&lt;="&amp;$B12)-
 COUNTIFS(#REF!,G$2,#REF!,"&lt;="&amp;$B12,#REF!,"&lt;="&amp;$B12,#REF!,"&lt;"&amp;$B12)</f>
        <v>#REF!</v>
      </c>
      <c r="H12" s="13" t="e">
        <f>COUNTIFS(#REF!,H$2,#REF!,"&lt;="&amp;$B12,#REF!,"&lt;="&amp;$B12)-
 COUNTIFS(#REF!,H$2,#REF!,"&lt;="&amp;$B12,#REF!,"&lt;="&amp;$B12,#REF!,"&lt;"&amp;$B12)</f>
        <v>#REF!</v>
      </c>
      <c r="I12" s="53" t="e">
        <f t="shared" si="0"/>
        <v>#REF!</v>
      </c>
      <c r="L12" s="88">
        <f t="shared" si="1"/>
        <v>46053</v>
      </c>
      <c r="M12" s="101" t="e">
        <f>COUNTIFS(#REF!,"&lt;="&amp;EDATE($B12,1)-1,#REF!,"&lt;="&amp;EDATE($B12,1)-1)-
 COUNTIFS(#REF!,"&lt;="&amp;EDATE($B12,1)-1,#REF!,"&lt;="&amp;EDATE($B12,1)-1,#REF!,"&lt;"&amp;EDATE($B12,1)-1)</f>
        <v>#REF!</v>
      </c>
      <c r="N12" s="98"/>
      <c r="O12" s="98"/>
      <c r="Q12" s="98"/>
      <c r="R12" s="98"/>
    </row>
    <row r="13" spans="1:18">
      <c r="A13" s="102" t="e">
        <f>別紙1!#REF!&amp;別紙1!#REF!</f>
        <v>#REF!</v>
      </c>
      <c r="B13" s="51">
        <f t="shared" si="2"/>
        <v>46054</v>
      </c>
      <c r="C13" s="13" t="e">
        <f>COUNTIFS(#REF!,C$2,#REF!,"&lt;="&amp;$B13,#REF!,"&lt;="&amp;$B13)-
 COUNTIFS(#REF!,C$2,#REF!,"&lt;="&amp;$B13,#REF!,"&lt;="&amp;$B13,#REF!,"&lt;"&amp;$B13)</f>
        <v>#REF!</v>
      </c>
      <c r="D13" s="13" t="e">
        <f>COUNTIFS(#REF!,D$2,#REF!,"&lt;="&amp;$B13,#REF!,"&lt;="&amp;$B13)-
 COUNTIFS(#REF!,D$2,#REF!,"&lt;="&amp;$B13,#REF!,"&lt;="&amp;$B13,#REF!,"&lt;"&amp;$B13)</f>
        <v>#REF!</v>
      </c>
      <c r="E13" s="13" t="e">
        <f>COUNTIFS(#REF!,E$2,#REF!,"&lt;="&amp;$B13,#REF!,"&lt;="&amp;$B13)-
 COUNTIFS(#REF!,E$2,#REF!,"&lt;="&amp;$B13,#REF!,"&lt;="&amp;$B13,#REF!,"&lt;"&amp;$B13)</f>
        <v>#REF!</v>
      </c>
      <c r="F13" s="13" t="e">
        <f>COUNTIFS(#REF!,F$2,#REF!,"&lt;="&amp;$B13,#REF!,"&lt;="&amp;$B13)-
 COUNTIFS(#REF!,F$2,#REF!,"&lt;="&amp;$B13,#REF!,"&lt;="&amp;$B13,#REF!,"&lt;"&amp;$B13)</f>
        <v>#REF!</v>
      </c>
      <c r="G13" s="13" t="e">
        <f>COUNTIFS(#REF!,G$2,#REF!,"&lt;="&amp;$B13,#REF!,"&lt;="&amp;$B13)-
 COUNTIFS(#REF!,G$2,#REF!,"&lt;="&amp;$B13,#REF!,"&lt;="&amp;$B13,#REF!,"&lt;"&amp;$B13)</f>
        <v>#REF!</v>
      </c>
      <c r="H13" s="13" t="e">
        <f>COUNTIFS(#REF!,H$2,#REF!,"&lt;="&amp;$B13,#REF!,"&lt;="&amp;$B13)-
 COUNTIFS(#REF!,H$2,#REF!,"&lt;="&amp;$B13,#REF!,"&lt;="&amp;$B13,#REF!,"&lt;"&amp;$B13)</f>
        <v>#REF!</v>
      </c>
      <c r="I13" s="53" t="e">
        <f t="shared" si="0"/>
        <v>#REF!</v>
      </c>
      <c r="L13" s="88">
        <f t="shared" si="1"/>
        <v>46081</v>
      </c>
      <c r="M13" s="101" t="e">
        <f>COUNTIFS(#REF!,"&lt;="&amp;EDATE($B13,1)-1,#REF!,"&lt;="&amp;EDATE($B13,1)-1)-
 COUNTIFS(#REF!,"&lt;="&amp;EDATE($B13,1)-1,#REF!,"&lt;="&amp;EDATE($B13,1)-1,#REF!,"&lt;"&amp;EDATE($B13,1)-1)</f>
        <v>#REF!</v>
      </c>
      <c r="N13" s="98"/>
      <c r="O13" s="98"/>
      <c r="Q13" s="98"/>
      <c r="R13" s="98"/>
    </row>
    <row r="14" spans="1:18">
      <c r="A14" s="102" t="e">
        <f>別紙1!#REF!&amp;別紙1!#REF!</f>
        <v>#REF!</v>
      </c>
      <c r="B14" s="51">
        <f t="shared" si="2"/>
        <v>46082</v>
      </c>
      <c r="C14" s="13" t="e">
        <f>COUNTIFS(#REF!,C$2,#REF!,"&lt;="&amp;$B14,#REF!,"&lt;="&amp;$B14)-
 COUNTIFS(#REF!,C$2,#REF!,"&lt;="&amp;$B14,#REF!,"&lt;="&amp;$B14,#REF!,"&lt;"&amp;$B14)</f>
        <v>#REF!</v>
      </c>
      <c r="D14" s="13" t="e">
        <f>COUNTIFS(#REF!,D$2,#REF!,"&lt;="&amp;$B14,#REF!,"&lt;="&amp;$B14)-
 COUNTIFS(#REF!,D$2,#REF!,"&lt;="&amp;$B14,#REF!,"&lt;="&amp;$B14,#REF!,"&lt;"&amp;$B14)</f>
        <v>#REF!</v>
      </c>
      <c r="E14" s="13" t="e">
        <f>COUNTIFS(#REF!,E$2,#REF!,"&lt;="&amp;$B14,#REF!,"&lt;="&amp;$B14)-
 COUNTIFS(#REF!,E$2,#REF!,"&lt;="&amp;$B14,#REF!,"&lt;="&amp;$B14,#REF!,"&lt;"&amp;$B14)</f>
        <v>#REF!</v>
      </c>
      <c r="F14" s="13" t="e">
        <f>COUNTIFS(#REF!,F$2,#REF!,"&lt;="&amp;$B14,#REF!,"&lt;="&amp;$B14)-
 COUNTIFS(#REF!,F$2,#REF!,"&lt;="&amp;$B14,#REF!,"&lt;="&amp;$B14,#REF!,"&lt;"&amp;$B14)</f>
        <v>#REF!</v>
      </c>
      <c r="G14" s="13" t="e">
        <f>COUNTIFS(#REF!,G$2,#REF!,"&lt;="&amp;$B14,#REF!,"&lt;="&amp;$B14)-
 COUNTIFS(#REF!,G$2,#REF!,"&lt;="&amp;$B14,#REF!,"&lt;="&amp;$B14,#REF!,"&lt;"&amp;$B14)</f>
        <v>#REF!</v>
      </c>
      <c r="H14" s="13" t="e">
        <f>COUNTIFS(#REF!,H$2,#REF!,"&lt;="&amp;$B14,#REF!,"&lt;="&amp;$B14)-
 COUNTIFS(#REF!,H$2,#REF!,"&lt;="&amp;$B14,#REF!,"&lt;="&amp;$B14,#REF!,"&lt;"&amp;$B14)</f>
        <v>#REF!</v>
      </c>
      <c r="I14" s="53" t="e">
        <f t="shared" si="0"/>
        <v>#REF!</v>
      </c>
      <c r="L14" s="88">
        <f t="shared" si="1"/>
        <v>46112</v>
      </c>
      <c r="M14" s="101" t="e">
        <f>COUNTIFS(#REF!,"&lt;="&amp;EDATE($B14,1)-1,#REF!,"&lt;="&amp;EDATE($B14,1)-1)-
 COUNTIFS(#REF!,"&lt;="&amp;EDATE($B14,1)-1,#REF!,"&lt;="&amp;EDATE($B14,1)-1,#REF!,"&lt;"&amp;EDATE($B14,1)-1)</f>
        <v>#REF!</v>
      </c>
      <c r="N14" s="98"/>
      <c r="O14" s="98"/>
      <c r="Q14" s="98"/>
      <c r="R14" s="98"/>
    </row>
    <row r="20" spans="12:12">
      <c r="L20" s="88"/>
    </row>
  </sheetData>
  <phoneticPr fontId="45"/>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7030A0"/>
  </sheetPr>
  <dimension ref="A1:AD2"/>
  <sheetViews>
    <sheetView workbookViewId="0">
      <selection activeCell="K18" sqref="K18"/>
    </sheetView>
  </sheetViews>
  <sheetFormatPr defaultRowHeight="13.2"/>
  <sheetData>
    <row r="1" spans="1:30">
      <c r="A1" s="201" t="s">
        <v>164</v>
      </c>
      <c r="C1" s="201" t="s">
        <v>827</v>
      </c>
      <c r="D1" s="201" t="s">
        <v>828</v>
      </c>
      <c r="E1" s="201" t="s">
        <v>829</v>
      </c>
      <c r="F1" s="201" t="s">
        <v>830</v>
      </c>
      <c r="G1" s="201" t="s">
        <v>831</v>
      </c>
      <c r="H1" s="201" t="s">
        <v>832</v>
      </c>
      <c r="J1" s="201" t="s">
        <v>827</v>
      </c>
      <c r="K1" s="201" t="s">
        <v>828</v>
      </c>
      <c r="L1" s="201" t="s">
        <v>829</v>
      </c>
      <c r="M1" s="201" t="s">
        <v>830</v>
      </c>
      <c r="N1" s="201" t="s">
        <v>831</v>
      </c>
      <c r="O1" s="201" t="s">
        <v>832</v>
      </c>
      <c r="Q1" s="201" t="s">
        <v>827</v>
      </c>
      <c r="R1" s="201" t="s">
        <v>828</v>
      </c>
      <c r="S1" s="201" t="s">
        <v>829</v>
      </c>
      <c r="T1" s="201" t="s">
        <v>830</v>
      </c>
      <c r="U1" s="201" t="s">
        <v>831</v>
      </c>
      <c r="V1" s="201" t="s">
        <v>832</v>
      </c>
      <c r="W1" s="201"/>
      <c r="Y1" s="201" t="s">
        <v>827</v>
      </c>
      <c r="Z1" s="201" t="s">
        <v>828</v>
      </c>
      <c r="AA1" s="201" t="s">
        <v>829</v>
      </c>
      <c r="AB1" s="201" t="s">
        <v>830</v>
      </c>
      <c r="AC1" s="201" t="s">
        <v>831</v>
      </c>
      <c r="AD1" s="201" t="s">
        <v>832</v>
      </c>
    </row>
    <row r="2" spans="1:30">
      <c r="A2">
        <f>別紙1!E5</f>
        <v>0</v>
      </c>
      <c r="B2" s="201" t="s">
        <v>826</v>
      </c>
      <c r="C2" s="45">
        <f>別紙1!H17</f>
        <v>0</v>
      </c>
      <c r="D2" s="45">
        <f>別紙1!H19</f>
        <v>0</v>
      </c>
      <c r="E2" s="45">
        <f>別紙1!H21</f>
        <v>0</v>
      </c>
      <c r="F2" s="45">
        <f>別紙1!H23</f>
        <v>0</v>
      </c>
      <c r="G2" s="45">
        <f>別紙1!H25</f>
        <v>0</v>
      </c>
      <c r="H2" s="45">
        <f>別紙1!H27</f>
        <v>0</v>
      </c>
      <c r="I2" s="201" t="s">
        <v>833</v>
      </c>
      <c r="J2" s="45">
        <f>別紙1!K17</f>
        <v>0</v>
      </c>
      <c r="K2" s="45">
        <f>別紙1!K19</f>
        <v>0</v>
      </c>
      <c r="L2" s="45">
        <f>別紙1!K21</f>
        <v>0</v>
      </c>
      <c r="M2" s="45">
        <f>別紙1!K23</f>
        <v>0</v>
      </c>
      <c r="N2" s="45">
        <f>別紙1!K25</f>
        <v>0</v>
      </c>
      <c r="O2" s="45">
        <f>別紙1!K27</f>
        <v>0</v>
      </c>
      <c r="P2" s="201" t="s">
        <v>834</v>
      </c>
      <c r="Q2" s="45">
        <f>別紙1!H17-別紙1!K17</f>
        <v>0</v>
      </c>
      <c r="R2" s="45">
        <f>別紙1!H19-別紙1!K19</f>
        <v>0</v>
      </c>
      <c r="S2" s="45">
        <f>別紙1!H21-別紙1!K21</f>
        <v>0</v>
      </c>
      <c r="T2" s="45">
        <f>別紙1!H23-別紙1!K23</f>
        <v>0</v>
      </c>
      <c r="U2" s="45">
        <f>別紙1!H25-別紙1!K25</f>
        <v>0</v>
      </c>
      <c r="V2" s="45">
        <f>別紙1!H27-別紙1!K27</f>
        <v>0</v>
      </c>
      <c r="X2" s="201" t="s">
        <v>835</v>
      </c>
      <c r="Y2" s="45">
        <f>別紙1!M17</f>
        <v>0</v>
      </c>
      <c r="Z2" s="45">
        <f>別紙1!M19</f>
        <v>0</v>
      </c>
      <c r="AA2" s="45">
        <f>別紙1!M21</f>
        <v>0</v>
      </c>
      <c r="AB2" s="45">
        <f>別紙1!M23</f>
        <v>0</v>
      </c>
      <c r="AC2" s="45">
        <f>別紙1!M25</f>
        <v>0</v>
      </c>
      <c r="AD2" s="45">
        <f>別紙1!M27</f>
        <v>0</v>
      </c>
    </row>
  </sheetData>
  <phoneticPr fontId="4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FF00"/>
  </sheetPr>
  <dimension ref="A2:AS188"/>
  <sheetViews>
    <sheetView zoomScale="85" zoomScaleNormal="85" zoomScaleSheetLayoutView="55" workbookViewId="0">
      <selection activeCell="E5" sqref="E5:M5"/>
    </sheetView>
  </sheetViews>
  <sheetFormatPr defaultRowHeight="13.2"/>
  <cols>
    <col min="1" max="5" width="4.109375" style="109" customWidth="1"/>
    <col min="6" max="6" width="4.6640625" style="109" customWidth="1"/>
    <col min="7" max="24" width="4.109375" style="109" customWidth="1"/>
    <col min="25" max="28" width="6.88671875" style="109" customWidth="1"/>
    <col min="29" max="29" width="13.88671875" style="109" bestFit="1" customWidth="1"/>
    <col min="30" max="30" width="11.77734375" style="109" customWidth="1"/>
    <col min="31" max="31" width="13.109375" style="109" customWidth="1"/>
    <col min="32" max="32" width="14.44140625" style="109" bestFit="1" customWidth="1"/>
    <col min="33" max="33" width="11.6640625" style="109" bestFit="1" customWidth="1"/>
    <col min="34" max="34" width="7.44140625" style="109" customWidth="1"/>
    <col min="35" max="35" width="6.33203125" style="109" bestFit="1" customWidth="1"/>
    <col min="36" max="36" width="6.21875" style="109" customWidth="1"/>
    <col min="37" max="37" width="5.6640625" style="109" customWidth="1"/>
    <col min="38" max="38" width="6.5546875" style="109" customWidth="1"/>
    <col min="39" max="39" width="8.6640625" style="109" bestFit="1" customWidth="1"/>
    <col min="40" max="40" width="6.21875" style="109" customWidth="1"/>
    <col min="41" max="45" width="6.33203125" style="109" bestFit="1" customWidth="1"/>
    <col min="46" max="49" width="4.109375" style="109" customWidth="1"/>
    <col min="50" max="16384" width="8.88671875" style="109"/>
  </cols>
  <sheetData>
    <row r="2" spans="1:45" s="112" customFormat="1">
      <c r="A2" s="110" t="s">
        <v>34</v>
      </c>
      <c r="B2" s="111"/>
      <c r="V2" s="474">
        <v>45748</v>
      </c>
      <c r="W2" s="474"/>
      <c r="X2" s="474"/>
      <c r="Y2" s="474"/>
      <c r="Z2" s="188"/>
      <c r="AA2" s="188"/>
      <c r="AN2" s="113"/>
    </row>
    <row r="3" spans="1:45" s="112" customFormat="1" ht="15" customHeight="1">
      <c r="A3" s="430" t="s">
        <v>25</v>
      </c>
      <c r="B3" s="430"/>
      <c r="C3" s="430"/>
      <c r="D3" s="430"/>
      <c r="E3" s="430"/>
      <c r="F3" s="430"/>
      <c r="G3" s="430"/>
      <c r="H3" s="430"/>
      <c r="I3" s="430"/>
      <c r="J3" s="430"/>
      <c r="K3" s="430"/>
      <c r="L3" s="430"/>
      <c r="M3" s="430"/>
      <c r="N3" s="430"/>
      <c r="O3" s="430"/>
      <c r="P3" s="430"/>
      <c r="Q3" s="430"/>
      <c r="R3" s="430"/>
      <c r="S3" s="430"/>
      <c r="T3" s="430"/>
      <c r="U3" s="430"/>
      <c r="V3" s="430"/>
      <c r="W3" s="430"/>
      <c r="X3" s="430"/>
      <c r="Y3" s="253"/>
      <c r="Z3" s="253"/>
      <c r="AA3" s="253"/>
      <c r="AK3" s="114"/>
      <c r="AL3" s="114"/>
      <c r="AN3" s="115"/>
    </row>
    <row r="4" spans="1:45" s="112" customFormat="1" ht="20.399999999999999" customHeight="1">
      <c r="A4" s="253"/>
      <c r="B4" s="116"/>
      <c r="C4" s="253"/>
      <c r="D4" s="253"/>
      <c r="E4" s="253"/>
      <c r="F4" s="253"/>
      <c r="G4" s="253"/>
      <c r="H4" s="253"/>
      <c r="I4" s="253"/>
      <c r="J4" s="253"/>
      <c r="K4" s="253"/>
      <c r="L4" s="253"/>
      <c r="M4" s="253"/>
      <c r="N4" s="253"/>
      <c r="O4" s="253"/>
      <c r="P4" s="253"/>
      <c r="Q4" s="253"/>
      <c r="R4" s="253"/>
      <c r="S4" s="253"/>
      <c r="T4" s="253"/>
      <c r="U4" s="578" t="str">
        <f>IF(Q5="その他","その他の場合は詳細を入力してください↓","")</f>
        <v/>
      </c>
      <c r="V4" s="578"/>
      <c r="W4" s="578"/>
      <c r="X4" s="578"/>
      <c r="Y4" s="578"/>
      <c r="Z4" s="578"/>
      <c r="AA4" s="578"/>
      <c r="AB4" s="576" t="s">
        <v>232</v>
      </c>
      <c r="AC4" s="576"/>
      <c r="AK4" s="114"/>
      <c r="AL4" s="114"/>
      <c r="AN4" s="115"/>
    </row>
    <row r="5" spans="1:45" s="112" customFormat="1" ht="16.8" customHeight="1">
      <c r="A5" s="111"/>
      <c r="B5" s="486" t="s">
        <v>409</v>
      </c>
      <c r="C5" s="486"/>
      <c r="D5" s="486"/>
      <c r="E5" s="435"/>
      <c r="F5" s="435"/>
      <c r="G5" s="435"/>
      <c r="H5" s="435"/>
      <c r="I5" s="435"/>
      <c r="J5" s="435"/>
      <c r="K5" s="435"/>
      <c r="L5" s="435"/>
      <c r="M5" s="435"/>
      <c r="N5" s="539" t="s">
        <v>740</v>
      </c>
      <c r="O5" s="539"/>
      <c r="P5" s="539"/>
      <c r="Q5" s="569"/>
      <c r="R5" s="569"/>
      <c r="S5" s="569"/>
      <c r="T5" s="569"/>
      <c r="U5" s="569"/>
      <c r="V5" s="569"/>
      <c r="W5" s="569"/>
      <c r="X5" s="540"/>
      <c r="Y5" s="540"/>
      <c r="Z5" s="540"/>
      <c r="AA5" s="540"/>
      <c r="AB5" s="577" t="s">
        <v>233</v>
      </c>
      <c r="AC5" s="577"/>
      <c r="AD5" s="113"/>
      <c r="AH5" s="113"/>
      <c r="AI5" s="113"/>
      <c r="AK5" s="114"/>
      <c r="AL5" s="114"/>
      <c r="AN5" s="118"/>
    </row>
    <row r="6" spans="1:45" s="112" customFormat="1" ht="21.6" customHeight="1">
      <c r="A6" s="111"/>
      <c r="B6" s="539" t="s">
        <v>739</v>
      </c>
      <c r="C6" s="539"/>
      <c r="D6" s="539"/>
      <c r="E6" s="533"/>
      <c r="F6" s="533"/>
      <c r="G6" s="533"/>
      <c r="H6" s="574"/>
      <c r="I6" s="575"/>
      <c r="J6" s="575"/>
      <c r="K6" s="575"/>
      <c r="L6" s="575"/>
      <c r="M6" s="575"/>
      <c r="N6" s="539" t="s">
        <v>743</v>
      </c>
      <c r="O6" s="539"/>
      <c r="P6" s="539"/>
      <c r="Q6" s="544"/>
      <c r="R6" s="544"/>
      <c r="S6" s="544"/>
      <c r="T6" s="544"/>
      <c r="U6" s="544"/>
      <c r="V6" s="544"/>
      <c r="W6" s="544"/>
      <c r="Y6" s="117"/>
      <c r="Z6" s="117"/>
      <c r="AA6" s="117"/>
      <c r="AB6" s="567" t="s">
        <v>377</v>
      </c>
      <c r="AC6" s="567"/>
      <c r="AD6" s="113"/>
      <c r="AH6" s="113"/>
      <c r="AI6" s="113"/>
      <c r="AK6" s="114"/>
      <c r="AL6" s="114"/>
      <c r="AN6" s="118"/>
    </row>
    <row r="7" spans="1:45" s="112" customFormat="1" ht="16.8" customHeight="1">
      <c r="A7" s="111"/>
      <c r="B7" s="486" t="s">
        <v>22</v>
      </c>
      <c r="C7" s="486"/>
      <c r="D7" s="486"/>
      <c r="E7" s="435"/>
      <c r="F7" s="435"/>
      <c r="G7" s="435"/>
      <c r="H7" s="435"/>
      <c r="I7" s="435"/>
      <c r="J7" s="435"/>
      <c r="K7" s="435"/>
      <c r="L7" s="435"/>
      <c r="M7" s="435"/>
      <c r="N7" s="435"/>
      <c r="O7" s="486" t="s">
        <v>742</v>
      </c>
      <c r="P7" s="486"/>
      <c r="Q7" s="568"/>
      <c r="R7" s="568"/>
      <c r="S7" s="568"/>
      <c r="T7" s="568"/>
      <c r="U7" s="568"/>
      <c r="V7" s="568"/>
      <c r="W7" s="568"/>
      <c r="X7" s="119"/>
      <c r="Y7" s="120"/>
      <c r="Z7" s="120"/>
      <c r="AA7" s="120"/>
      <c r="AD7" s="113"/>
      <c r="AH7" s="113"/>
      <c r="AI7" s="113"/>
      <c r="AK7" s="114"/>
      <c r="AL7" s="114"/>
      <c r="AN7" s="121"/>
    </row>
    <row r="8" spans="1:45" s="112" customFormat="1" ht="16.8" customHeight="1">
      <c r="A8" s="111"/>
      <c r="B8" s="248"/>
      <c r="C8" s="248"/>
      <c r="D8" s="248"/>
      <c r="E8" s="122"/>
      <c r="F8" s="122"/>
      <c r="G8" s="122"/>
      <c r="H8" s="122"/>
      <c r="I8" s="122"/>
      <c r="J8" s="122"/>
      <c r="K8" s="122"/>
      <c r="L8" s="122"/>
      <c r="M8" s="486" t="s">
        <v>741</v>
      </c>
      <c r="N8" s="486"/>
      <c r="O8" s="486"/>
      <c r="P8" s="486"/>
      <c r="Q8" s="570"/>
      <c r="R8" s="570"/>
      <c r="S8" s="570"/>
      <c r="T8" s="570"/>
      <c r="U8" s="570"/>
      <c r="V8" s="570"/>
      <c r="W8" s="570"/>
      <c r="X8" s="119"/>
      <c r="Y8" s="120"/>
      <c r="Z8" s="120"/>
      <c r="AA8" s="120"/>
      <c r="AD8" s="113"/>
      <c r="AH8" s="113"/>
      <c r="AI8" s="113"/>
      <c r="AK8" s="114"/>
      <c r="AL8" s="114"/>
      <c r="AN8" s="121"/>
    </row>
    <row r="9" spans="1:45" s="112" customFormat="1" ht="16.8" customHeight="1">
      <c r="A9" s="111"/>
      <c r="B9" s="486" t="s">
        <v>20</v>
      </c>
      <c r="C9" s="486"/>
      <c r="D9" s="486"/>
      <c r="E9" s="457"/>
      <c r="F9" s="457"/>
      <c r="G9" s="457"/>
      <c r="H9" s="457"/>
      <c r="I9" s="457"/>
      <c r="J9" s="457"/>
      <c r="K9" s="457"/>
      <c r="L9" s="457"/>
      <c r="M9" s="410" t="s">
        <v>21</v>
      </c>
      <c r="N9" s="410"/>
      <c r="O9" s="457"/>
      <c r="P9" s="457"/>
      <c r="Q9" s="457"/>
      <c r="R9" s="457"/>
      <c r="S9" s="457"/>
      <c r="T9" s="457"/>
      <c r="U9" s="457"/>
      <c r="V9" s="457"/>
      <c r="W9" s="457"/>
      <c r="X9" s="123"/>
      <c r="Y9" s="117"/>
      <c r="Z9" s="117"/>
      <c r="AA9" s="117"/>
      <c r="AB9" s="113"/>
      <c r="AC9" s="113"/>
      <c r="AD9" s="113"/>
      <c r="AH9" s="113"/>
      <c r="AI9" s="113"/>
      <c r="AK9" s="114"/>
      <c r="AL9" s="114"/>
      <c r="AN9" s="121"/>
    </row>
    <row r="10" spans="1:45" s="112" customFormat="1" ht="16.8" customHeight="1">
      <c r="A10" s="111"/>
      <c r="B10" s="486" t="s">
        <v>80</v>
      </c>
      <c r="C10" s="486"/>
      <c r="D10" s="486"/>
      <c r="E10" s="486"/>
      <c r="F10" s="456"/>
      <c r="G10" s="457"/>
      <c r="H10" s="457"/>
      <c r="I10" s="457"/>
      <c r="J10" s="457"/>
      <c r="K10" s="457"/>
      <c r="L10" s="457"/>
      <c r="M10" s="457"/>
      <c r="N10" s="457"/>
      <c r="O10" s="457"/>
      <c r="P10" s="457"/>
      <c r="Q10" s="457"/>
      <c r="R10" s="457"/>
      <c r="S10" s="457"/>
      <c r="T10" s="457"/>
      <c r="U10" s="457"/>
      <c r="V10" s="457"/>
      <c r="W10" s="457"/>
      <c r="X10" s="123"/>
      <c r="Y10" s="117"/>
      <c r="Z10" s="117"/>
      <c r="AA10" s="117"/>
      <c r="AB10" s="113"/>
      <c r="AC10" s="113"/>
      <c r="AD10" s="113"/>
      <c r="AH10" s="113"/>
      <c r="AI10" s="113"/>
      <c r="AK10" s="114"/>
      <c r="AL10" s="114"/>
      <c r="AM10" s="114"/>
      <c r="AN10" s="121"/>
      <c r="AO10" s="114"/>
      <c r="AP10" s="114"/>
      <c r="AQ10" s="114"/>
      <c r="AR10" s="114"/>
      <c r="AS10" s="114"/>
    </row>
    <row r="11" spans="1:45" s="112" customFormat="1">
      <c r="A11" s="111"/>
      <c r="B11" s="120"/>
      <c r="C11" s="124"/>
      <c r="D11" s="124"/>
      <c r="E11" s="124"/>
      <c r="F11" s="124"/>
      <c r="G11" s="124"/>
      <c r="H11" s="124"/>
      <c r="I11" s="124"/>
      <c r="J11" s="124"/>
      <c r="K11" s="124"/>
      <c r="L11" s="125"/>
      <c r="M11" s="124"/>
      <c r="N11" s="124"/>
      <c r="O11" s="124"/>
      <c r="P11" s="125"/>
      <c r="Q11" s="125"/>
      <c r="R11" s="125"/>
      <c r="S11" s="120"/>
      <c r="T11" s="120"/>
      <c r="U11" s="117"/>
      <c r="AK11" s="114"/>
      <c r="AL11" s="114"/>
      <c r="AM11" s="114"/>
      <c r="AN11" s="121"/>
      <c r="AO11" s="114"/>
      <c r="AP11" s="114"/>
      <c r="AQ11" s="114"/>
      <c r="AR11" s="114"/>
      <c r="AS11" s="114"/>
    </row>
    <row r="12" spans="1:45" s="113" customFormat="1" ht="20.399999999999999" customHeight="1">
      <c r="A12" s="126">
        <v>1</v>
      </c>
      <c r="B12" s="120" t="s">
        <v>23</v>
      </c>
      <c r="C12" s="124"/>
      <c r="D12" s="124"/>
      <c r="E12" s="455"/>
      <c r="F12" s="455"/>
      <c r="G12" s="455"/>
      <c r="H12" s="455"/>
      <c r="I12" s="455"/>
      <c r="J12" s="455"/>
      <c r="K12" s="540"/>
      <c r="L12" s="540"/>
      <c r="M12" s="540"/>
      <c r="N12" s="540"/>
      <c r="O12" s="540"/>
      <c r="P12" s="540"/>
      <c r="S12" s="120" t="s">
        <v>230</v>
      </c>
      <c r="T12" s="120"/>
      <c r="U12" s="120"/>
      <c r="V12" s="541"/>
      <c r="W12" s="542"/>
      <c r="X12" s="543"/>
      <c r="Y12" s="120" t="s">
        <v>231</v>
      </c>
      <c r="AB12" s="112"/>
      <c r="AC12" s="112"/>
      <c r="AD12" s="112"/>
      <c r="AE12" s="112"/>
      <c r="AF12" s="112"/>
      <c r="AG12" s="112"/>
      <c r="AH12" s="112"/>
      <c r="AI12" s="112"/>
      <c r="AK12" s="114"/>
      <c r="AL12" s="114"/>
      <c r="AM12" s="127"/>
      <c r="AO12" s="127"/>
      <c r="AP12" s="127"/>
      <c r="AQ12" s="127"/>
      <c r="AR12" s="127"/>
      <c r="AS12" s="127"/>
    </row>
    <row r="13" spans="1:45" s="113" customFormat="1" ht="19.2" customHeight="1">
      <c r="A13" s="551"/>
      <c r="B13" s="551"/>
      <c r="C13" s="551"/>
      <c r="D13" s="551"/>
      <c r="E13" s="551"/>
      <c r="F13" s="551"/>
      <c r="G13" s="538"/>
      <c r="H13" s="538"/>
      <c r="I13" s="538"/>
      <c r="J13" s="538"/>
      <c r="K13" s="165" t="str">
        <f>IF(E12="その他","↑その他の場合は詳細を入力してください","")</f>
        <v/>
      </c>
      <c r="L13" s="125"/>
      <c r="M13" s="124"/>
      <c r="N13" s="124"/>
      <c r="O13" s="124"/>
      <c r="P13" s="125"/>
      <c r="T13" s="120"/>
      <c r="U13" s="124"/>
      <c r="AE13" s="112"/>
      <c r="AF13" s="112"/>
      <c r="AG13" s="112"/>
      <c r="AK13" s="114"/>
      <c r="AL13" s="114"/>
    </row>
    <row r="14" spans="1:45" s="113" customFormat="1" ht="13.8" thickBot="1">
      <c r="A14" s="126">
        <v>2</v>
      </c>
      <c r="B14" s="120" t="str">
        <f>"登録児童数　"&amp;TEXT(V2,"ｍ/ｄ")&amp;"現在　・保護者負担金（月謝）"</f>
        <v>登録児童数　4/1現在　・保護者負担金（月謝）</v>
      </c>
      <c r="C14" s="120"/>
      <c r="D14" s="120"/>
      <c r="E14" s="120"/>
      <c r="F14" s="120"/>
      <c r="G14" s="120"/>
      <c r="H14" s="120"/>
      <c r="I14" s="120"/>
      <c r="J14" s="120"/>
      <c r="K14" s="124"/>
      <c r="L14" s="128"/>
      <c r="M14" s="129"/>
      <c r="N14" s="129"/>
      <c r="O14" s="129"/>
      <c r="P14" s="130"/>
      <c r="Q14" s="130"/>
      <c r="R14" s="131"/>
      <c r="S14" s="132"/>
      <c r="T14" s="132"/>
      <c r="AE14" s="112"/>
      <c r="AF14" s="112"/>
      <c r="AG14" s="112"/>
      <c r="AK14" s="114"/>
      <c r="AL14" s="114"/>
    </row>
    <row r="15" spans="1:45" s="112" customFormat="1">
      <c r="A15" s="133"/>
      <c r="B15" s="441" t="s">
        <v>26</v>
      </c>
      <c r="C15" s="442"/>
      <c r="D15" s="460" t="s">
        <v>0</v>
      </c>
      <c r="E15" s="461"/>
      <c r="F15" s="445" t="s">
        <v>28</v>
      </c>
      <c r="G15" s="446"/>
      <c r="H15" s="449" t="s">
        <v>24</v>
      </c>
      <c r="I15" s="446"/>
      <c r="J15" s="450"/>
      <c r="K15" s="572" t="s">
        <v>473</v>
      </c>
      <c r="L15" s="572"/>
      <c r="M15" s="572"/>
      <c r="N15" s="572"/>
      <c r="O15" s="572"/>
      <c r="P15" s="572"/>
      <c r="Q15" s="572"/>
      <c r="R15" s="572"/>
      <c r="S15" s="572"/>
      <c r="T15" s="572"/>
      <c r="U15" s="572"/>
      <c r="V15" s="572"/>
      <c r="W15" s="572"/>
      <c r="X15" s="572"/>
      <c r="Y15" s="571" t="s">
        <v>472</v>
      </c>
      <c r="Z15" s="572"/>
      <c r="AA15" s="573"/>
      <c r="AB15" s="371"/>
      <c r="AJ15" s="135"/>
      <c r="AK15" s="114"/>
      <c r="AL15" s="114"/>
    </row>
    <row r="16" spans="1:45" s="112" customFormat="1" ht="21" customHeight="1">
      <c r="A16" s="133"/>
      <c r="B16" s="443"/>
      <c r="C16" s="444"/>
      <c r="D16" s="447"/>
      <c r="E16" s="462"/>
      <c r="F16" s="447"/>
      <c r="G16" s="448"/>
      <c r="H16" s="451"/>
      <c r="I16" s="448"/>
      <c r="J16" s="452"/>
      <c r="K16" s="547" t="s">
        <v>4</v>
      </c>
      <c r="L16" s="547"/>
      <c r="M16" s="545" t="s">
        <v>1</v>
      </c>
      <c r="N16" s="545"/>
      <c r="O16" s="453" t="s">
        <v>36</v>
      </c>
      <c r="P16" s="454"/>
      <c r="Q16" s="453" t="s">
        <v>37</v>
      </c>
      <c r="R16" s="454"/>
      <c r="S16" s="458"/>
      <c r="T16" s="459"/>
      <c r="U16" s="531"/>
      <c r="V16" s="531"/>
      <c r="W16" s="531"/>
      <c r="X16" s="546"/>
      <c r="Y16" s="185"/>
      <c r="Z16" s="346"/>
      <c r="AA16" s="184"/>
      <c r="AB16" s="117"/>
      <c r="AK16" s="114"/>
      <c r="AL16" s="114"/>
    </row>
    <row r="17" spans="1:38" s="112" customFormat="1" ht="18.600000000000001" customHeight="1">
      <c r="A17" s="133"/>
      <c r="B17" s="431">
        <f>+F17+F19+F21+F23+F25+F27</f>
        <v>0</v>
      </c>
      <c r="C17" s="432"/>
      <c r="D17" s="482">
        <v>1</v>
      </c>
      <c r="E17" s="483"/>
      <c r="F17" s="464">
        <v>0</v>
      </c>
      <c r="G17" s="465"/>
      <c r="H17" s="466">
        <f>SUM(K17:X18)</f>
        <v>0</v>
      </c>
      <c r="I17" s="467"/>
      <c r="J17" s="468"/>
      <c r="K17" s="517"/>
      <c r="L17" s="517"/>
      <c r="M17" s="477"/>
      <c r="N17" s="477"/>
      <c r="O17" s="477"/>
      <c r="P17" s="477"/>
      <c r="Q17" s="477"/>
      <c r="R17" s="477"/>
      <c r="S17" s="477"/>
      <c r="T17" s="477"/>
      <c r="U17" s="477"/>
      <c r="V17" s="477"/>
      <c r="W17" s="477"/>
      <c r="X17" s="479"/>
      <c r="Y17" s="530"/>
      <c r="Z17" s="581"/>
      <c r="AA17" s="516"/>
      <c r="AB17" s="529"/>
      <c r="AK17" s="114"/>
      <c r="AL17" s="114"/>
    </row>
    <row r="18" spans="1:38" s="112" customFormat="1" ht="18.600000000000001" customHeight="1">
      <c r="A18" s="133"/>
      <c r="B18" s="433"/>
      <c r="C18" s="434"/>
      <c r="D18" s="484"/>
      <c r="E18" s="485"/>
      <c r="F18" s="439">
        <v>0</v>
      </c>
      <c r="G18" s="440"/>
      <c r="H18" s="469"/>
      <c r="I18" s="470"/>
      <c r="J18" s="471"/>
      <c r="K18" s="518"/>
      <c r="L18" s="518"/>
      <c r="M18" s="478"/>
      <c r="N18" s="478"/>
      <c r="O18" s="478"/>
      <c r="P18" s="478"/>
      <c r="Q18" s="478"/>
      <c r="R18" s="478"/>
      <c r="S18" s="478"/>
      <c r="T18" s="478"/>
      <c r="U18" s="478"/>
      <c r="V18" s="478"/>
      <c r="W18" s="478"/>
      <c r="X18" s="480"/>
      <c r="Y18" s="530"/>
      <c r="Z18" s="581"/>
      <c r="AA18" s="516"/>
      <c r="AB18" s="529"/>
      <c r="AK18" s="114"/>
      <c r="AL18" s="114"/>
    </row>
    <row r="19" spans="1:38" s="112" customFormat="1" ht="18.600000000000001" customHeight="1">
      <c r="A19" s="133"/>
      <c r="B19" s="433"/>
      <c r="C19" s="434"/>
      <c r="D19" s="482">
        <v>2</v>
      </c>
      <c r="E19" s="483"/>
      <c r="F19" s="464">
        <v>0</v>
      </c>
      <c r="G19" s="465"/>
      <c r="H19" s="466">
        <f>SUM(K19:X20)</f>
        <v>0</v>
      </c>
      <c r="I19" s="467"/>
      <c r="J19" s="468"/>
      <c r="K19" s="517"/>
      <c r="L19" s="517"/>
      <c r="M19" s="477"/>
      <c r="N19" s="477"/>
      <c r="O19" s="477"/>
      <c r="P19" s="477"/>
      <c r="Q19" s="477"/>
      <c r="R19" s="477"/>
      <c r="S19" s="477"/>
      <c r="T19" s="477"/>
      <c r="U19" s="477"/>
      <c r="V19" s="477"/>
      <c r="W19" s="477"/>
      <c r="X19" s="479"/>
      <c r="Y19" s="530"/>
      <c r="Z19" s="581"/>
      <c r="AA19" s="516"/>
      <c r="AB19" s="580"/>
      <c r="AK19" s="114"/>
      <c r="AL19" s="114"/>
    </row>
    <row r="20" spans="1:38" s="112" customFormat="1" ht="18.600000000000001" customHeight="1">
      <c r="A20" s="133"/>
      <c r="B20" s="433"/>
      <c r="C20" s="434"/>
      <c r="D20" s="484"/>
      <c r="E20" s="485"/>
      <c r="F20" s="439">
        <v>0</v>
      </c>
      <c r="G20" s="440"/>
      <c r="H20" s="469"/>
      <c r="I20" s="470"/>
      <c r="J20" s="471"/>
      <c r="K20" s="518"/>
      <c r="L20" s="518"/>
      <c r="M20" s="478"/>
      <c r="N20" s="478"/>
      <c r="O20" s="478"/>
      <c r="P20" s="478"/>
      <c r="Q20" s="478"/>
      <c r="R20" s="478"/>
      <c r="S20" s="478"/>
      <c r="T20" s="478"/>
      <c r="U20" s="478"/>
      <c r="V20" s="478"/>
      <c r="W20" s="478"/>
      <c r="X20" s="480"/>
      <c r="Y20" s="530"/>
      <c r="Z20" s="581"/>
      <c r="AA20" s="516"/>
      <c r="AB20" s="580"/>
      <c r="AK20" s="114"/>
      <c r="AL20" s="114"/>
    </row>
    <row r="21" spans="1:38" s="112" customFormat="1" ht="18.600000000000001" customHeight="1">
      <c r="A21" s="133"/>
      <c r="B21" s="433"/>
      <c r="C21" s="434"/>
      <c r="D21" s="482">
        <v>3</v>
      </c>
      <c r="E21" s="483"/>
      <c r="F21" s="464">
        <v>0</v>
      </c>
      <c r="G21" s="465"/>
      <c r="H21" s="466">
        <f>SUM(K21:X22)</f>
        <v>0</v>
      </c>
      <c r="I21" s="467"/>
      <c r="J21" s="468"/>
      <c r="K21" s="517"/>
      <c r="L21" s="517"/>
      <c r="M21" s="477"/>
      <c r="N21" s="477"/>
      <c r="O21" s="477"/>
      <c r="P21" s="477"/>
      <c r="Q21" s="477"/>
      <c r="R21" s="477"/>
      <c r="S21" s="477"/>
      <c r="T21" s="477"/>
      <c r="U21" s="477"/>
      <c r="V21" s="477"/>
      <c r="W21" s="477"/>
      <c r="X21" s="479"/>
      <c r="Y21" s="530"/>
      <c r="Z21" s="581"/>
      <c r="AA21" s="516"/>
      <c r="AB21" s="580"/>
      <c r="AK21" s="114"/>
      <c r="AL21" s="114"/>
    </row>
    <row r="22" spans="1:38" s="112" customFormat="1" ht="18.600000000000001" customHeight="1">
      <c r="A22" s="133"/>
      <c r="B22" s="433"/>
      <c r="C22" s="434"/>
      <c r="D22" s="484"/>
      <c r="E22" s="485"/>
      <c r="F22" s="439">
        <v>0</v>
      </c>
      <c r="G22" s="440"/>
      <c r="H22" s="469"/>
      <c r="I22" s="470"/>
      <c r="J22" s="471"/>
      <c r="K22" s="518"/>
      <c r="L22" s="518"/>
      <c r="M22" s="478"/>
      <c r="N22" s="478"/>
      <c r="O22" s="478"/>
      <c r="P22" s="478"/>
      <c r="Q22" s="478"/>
      <c r="R22" s="478"/>
      <c r="S22" s="478"/>
      <c r="T22" s="478"/>
      <c r="U22" s="478"/>
      <c r="V22" s="478"/>
      <c r="W22" s="478"/>
      <c r="X22" s="480"/>
      <c r="Y22" s="530"/>
      <c r="Z22" s="581"/>
      <c r="AA22" s="516"/>
      <c r="AB22" s="580"/>
      <c r="AK22" s="114"/>
      <c r="AL22" s="114"/>
    </row>
    <row r="23" spans="1:38" s="112" customFormat="1" ht="18.600000000000001" customHeight="1">
      <c r="A23" s="133"/>
      <c r="B23" s="503">
        <f>+F18+F20+F22+F24+F26+F28</f>
        <v>0</v>
      </c>
      <c r="C23" s="504"/>
      <c r="D23" s="482">
        <v>4</v>
      </c>
      <c r="E23" s="483"/>
      <c r="F23" s="464">
        <v>0</v>
      </c>
      <c r="G23" s="465"/>
      <c r="H23" s="466">
        <f>SUM(K23:X24)</f>
        <v>0</v>
      </c>
      <c r="I23" s="467"/>
      <c r="J23" s="468"/>
      <c r="K23" s="517"/>
      <c r="L23" s="517"/>
      <c r="M23" s="477"/>
      <c r="N23" s="477"/>
      <c r="O23" s="477"/>
      <c r="P23" s="477"/>
      <c r="Q23" s="477"/>
      <c r="R23" s="477"/>
      <c r="S23" s="477"/>
      <c r="T23" s="477"/>
      <c r="U23" s="477"/>
      <c r="V23" s="477"/>
      <c r="W23" s="477"/>
      <c r="X23" s="479"/>
      <c r="Y23" s="530"/>
      <c r="Z23" s="581"/>
      <c r="AA23" s="516"/>
      <c r="AB23" s="580"/>
      <c r="AK23" s="114"/>
      <c r="AL23" s="114"/>
    </row>
    <row r="24" spans="1:38" s="112" customFormat="1" ht="18.600000000000001" customHeight="1">
      <c r="A24" s="133"/>
      <c r="B24" s="503"/>
      <c r="C24" s="504"/>
      <c r="D24" s="484"/>
      <c r="E24" s="485"/>
      <c r="F24" s="439">
        <v>0</v>
      </c>
      <c r="G24" s="440"/>
      <c r="H24" s="469"/>
      <c r="I24" s="470"/>
      <c r="J24" s="471"/>
      <c r="K24" s="518"/>
      <c r="L24" s="518"/>
      <c r="M24" s="478"/>
      <c r="N24" s="478"/>
      <c r="O24" s="478"/>
      <c r="P24" s="478"/>
      <c r="Q24" s="478"/>
      <c r="R24" s="478"/>
      <c r="S24" s="478"/>
      <c r="T24" s="478"/>
      <c r="U24" s="478"/>
      <c r="V24" s="478"/>
      <c r="W24" s="478"/>
      <c r="X24" s="480"/>
      <c r="Y24" s="530"/>
      <c r="Z24" s="581"/>
      <c r="AA24" s="516"/>
      <c r="AB24" s="580"/>
      <c r="AK24" s="114"/>
      <c r="AL24" s="114"/>
    </row>
    <row r="25" spans="1:38" s="112" customFormat="1" ht="18.600000000000001" customHeight="1">
      <c r="A25" s="133"/>
      <c r="B25" s="503"/>
      <c r="C25" s="504"/>
      <c r="D25" s="482">
        <v>5</v>
      </c>
      <c r="E25" s="483"/>
      <c r="F25" s="464">
        <v>0</v>
      </c>
      <c r="G25" s="465"/>
      <c r="H25" s="466">
        <f>SUM(K25:X26)</f>
        <v>0</v>
      </c>
      <c r="I25" s="467"/>
      <c r="J25" s="468"/>
      <c r="K25" s="517"/>
      <c r="L25" s="517"/>
      <c r="M25" s="477"/>
      <c r="N25" s="477"/>
      <c r="O25" s="477"/>
      <c r="P25" s="477"/>
      <c r="Q25" s="477"/>
      <c r="R25" s="477"/>
      <c r="S25" s="477"/>
      <c r="T25" s="477"/>
      <c r="U25" s="477"/>
      <c r="V25" s="477"/>
      <c r="W25" s="477"/>
      <c r="X25" s="479"/>
      <c r="Y25" s="530"/>
      <c r="Z25" s="581"/>
      <c r="AA25" s="516"/>
      <c r="AB25" s="580"/>
      <c r="AK25" s="114"/>
      <c r="AL25" s="114"/>
    </row>
    <row r="26" spans="1:38" s="112" customFormat="1" ht="18.600000000000001" customHeight="1">
      <c r="A26" s="133"/>
      <c r="B26" s="503"/>
      <c r="C26" s="504"/>
      <c r="D26" s="484"/>
      <c r="E26" s="485"/>
      <c r="F26" s="439">
        <v>0</v>
      </c>
      <c r="G26" s="440"/>
      <c r="H26" s="469"/>
      <c r="I26" s="470"/>
      <c r="J26" s="471"/>
      <c r="K26" s="518"/>
      <c r="L26" s="518"/>
      <c r="M26" s="478"/>
      <c r="N26" s="478"/>
      <c r="O26" s="478"/>
      <c r="P26" s="478"/>
      <c r="Q26" s="478"/>
      <c r="R26" s="478"/>
      <c r="S26" s="478"/>
      <c r="T26" s="478"/>
      <c r="U26" s="478"/>
      <c r="V26" s="478"/>
      <c r="W26" s="478"/>
      <c r="X26" s="480"/>
      <c r="Y26" s="530"/>
      <c r="Z26" s="581"/>
      <c r="AA26" s="516"/>
      <c r="AB26" s="580"/>
      <c r="AK26" s="114"/>
      <c r="AL26" s="114"/>
    </row>
    <row r="27" spans="1:38" s="112" customFormat="1" ht="18.600000000000001" customHeight="1">
      <c r="A27" s="133"/>
      <c r="B27" s="503"/>
      <c r="C27" s="504"/>
      <c r="D27" s="482">
        <v>6</v>
      </c>
      <c r="E27" s="483"/>
      <c r="F27" s="464">
        <v>0</v>
      </c>
      <c r="G27" s="465"/>
      <c r="H27" s="466">
        <f>SUM(K27:X28)</f>
        <v>0</v>
      </c>
      <c r="I27" s="467"/>
      <c r="J27" s="468"/>
      <c r="K27" s="519"/>
      <c r="L27" s="520"/>
      <c r="M27" s="477"/>
      <c r="N27" s="477"/>
      <c r="O27" s="477"/>
      <c r="P27" s="477"/>
      <c r="Q27" s="477"/>
      <c r="R27" s="477"/>
      <c r="S27" s="477"/>
      <c r="T27" s="477"/>
      <c r="U27" s="477"/>
      <c r="V27" s="477"/>
      <c r="W27" s="477"/>
      <c r="X27" s="479"/>
      <c r="Y27" s="530"/>
      <c r="Z27" s="581"/>
      <c r="AA27" s="516"/>
      <c r="AB27" s="580"/>
      <c r="AK27" s="114"/>
    </row>
    <row r="28" spans="1:38" s="112" customFormat="1" ht="18.600000000000001" customHeight="1" thickBot="1">
      <c r="A28" s="133"/>
      <c r="B28" s="505"/>
      <c r="C28" s="506"/>
      <c r="D28" s="534"/>
      <c r="E28" s="535"/>
      <c r="F28" s="536">
        <v>0</v>
      </c>
      <c r="G28" s="537"/>
      <c r="H28" s="548"/>
      <c r="I28" s="549"/>
      <c r="J28" s="550"/>
      <c r="K28" s="521"/>
      <c r="L28" s="522"/>
      <c r="M28" s="523"/>
      <c r="N28" s="523"/>
      <c r="O28" s="523"/>
      <c r="P28" s="523"/>
      <c r="Q28" s="524"/>
      <c r="R28" s="524"/>
      <c r="S28" s="523"/>
      <c r="T28" s="523"/>
      <c r="U28" s="523"/>
      <c r="V28" s="523"/>
      <c r="W28" s="523"/>
      <c r="X28" s="532"/>
      <c r="Y28" s="579"/>
      <c r="Z28" s="582"/>
      <c r="AA28" s="566"/>
      <c r="AB28" s="580"/>
      <c r="AK28" s="114"/>
    </row>
    <row r="29" spans="1:38" s="112" customFormat="1">
      <c r="A29" s="349"/>
      <c r="B29" s="302"/>
      <c r="C29" s="304"/>
      <c r="D29" s="304"/>
      <c r="E29" s="304"/>
      <c r="F29" s="303"/>
      <c r="G29" s="304"/>
      <c r="H29" s="304"/>
      <c r="I29" s="304"/>
      <c r="J29" s="304"/>
      <c r="K29" s="304"/>
      <c r="L29" s="304"/>
      <c r="M29" s="304"/>
      <c r="N29" s="304"/>
      <c r="O29" s="304"/>
      <c r="P29" s="304"/>
      <c r="Q29" s="350"/>
      <c r="R29" s="350"/>
      <c r="S29" s="304"/>
      <c r="T29" s="304"/>
      <c r="U29" s="304"/>
      <c r="V29" s="304"/>
      <c r="W29" s="283"/>
      <c r="X29" s="283"/>
      <c r="Y29" s="283"/>
      <c r="Z29" s="283"/>
      <c r="AK29" s="114"/>
    </row>
    <row r="30" spans="1:38" s="113" customFormat="1">
      <c r="A30" s="273">
        <v>3</v>
      </c>
      <c r="B30" s="481" t="str">
        <f>"登録できなかった児童数　"&amp;TEXT(V2,"ｍ/ｄ")&amp;"現在"</f>
        <v>登録できなかった児童数　4/1現在</v>
      </c>
      <c r="C30" s="481"/>
      <c r="D30" s="481"/>
      <c r="E30" s="481"/>
      <c r="F30" s="481"/>
      <c r="G30" s="481"/>
      <c r="H30" s="481"/>
      <c r="I30" s="481"/>
      <c r="J30" s="481"/>
      <c r="K30" s="481"/>
      <c r="L30" s="481"/>
      <c r="M30" s="481"/>
      <c r="N30" s="278"/>
      <c r="O30" s="278"/>
      <c r="P30" s="351"/>
      <c r="Q30" s="279" t="str">
        <f>"登録できなかった児童の小学校区　"&amp;TEXT(V2,"ｍ/ｄ")&amp;"現在"</f>
        <v>登録できなかった児童の小学校区　4/1現在</v>
      </c>
      <c r="R30" s="279"/>
      <c r="S30" s="279"/>
      <c r="T30" s="279"/>
      <c r="U30" s="278"/>
      <c r="V30" s="302"/>
      <c r="W30" s="302"/>
      <c r="X30" s="302"/>
      <c r="Y30" s="302"/>
      <c r="Z30" s="302"/>
      <c r="AK30" s="114"/>
    </row>
    <row r="31" spans="1:38" s="113" customFormat="1" ht="16.2" customHeight="1">
      <c r="A31" s="552"/>
      <c r="B31" s="561" t="s">
        <v>27</v>
      </c>
      <c r="C31" s="562"/>
      <c r="D31" s="472">
        <v>1</v>
      </c>
      <c r="E31" s="473"/>
      <c r="F31" s="472">
        <v>2</v>
      </c>
      <c r="G31" s="473"/>
      <c r="H31" s="472">
        <v>3</v>
      </c>
      <c r="I31" s="473"/>
      <c r="J31" s="472">
        <v>4</v>
      </c>
      <c r="K31" s="473"/>
      <c r="L31" s="472">
        <v>5</v>
      </c>
      <c r="M31" s="473"/>
      <c r="N31" s="472">
        <v>6</v>
      </c>
      <c r="O31" s="473"/>
      <c r="P31" s="125"/>
      <c r="Q31" s="525" t="s">
        <v>162</v>
      </c>
      <c r="R31" s="526"/>
      <c r="S31" s="475">
        <v>1</v>
      </c>
      <c r="T31" s="475">
        <v>2</v>
      </c>
      <c r="U31" s="475">
        <v>3</v>
      </c>
      <c r="V31" s="475">
        <v>4</v>
      </c>
      <c r="W31" s="475">
        <v>5</v>
      </c>
      <c r="X31" s="475">
        <v>6</v>
      </c>
      <c r="Y31" s="475" t="s">
        <v>385</v>
      </c>
      <c r="Z31" s="186"/>
      <c r="AA31" s="186"/>
      <c r="AK31" s="114"/>
    </row>
    <row r="32" spans="1:38" s="113" customFormat="1" ht="16.2" customHeight="1">
      <c r="A32" s="552"/>
      <c r="B32" s="447"/>
      <c r="C32" s="462"/>
      <c r="D32" s="510" t="s">
        <v>380</v>
      </c>
      <c r="E32" s="511"/>
      <c r="F32" s="510" t="s">
        <v>380</v>
      </c>
      <c r="G32" s="511"/>
      <c r="H32" s="510" t="s">
        <v>380</v>
      </c>
      <c r="I32" s="511"/>
      <c r="J32" s="510" t="s">
        <v>380</v>
      </c>
      <c r="K32" s="511"/>
      <c r="L32" s="510" t="s">
        <v>380</v>
      </c>
      <c r="M32" s="511"/>
      <c r="N32" s="510" t="s">
        <v>380</v>
      </c>
      <c r="O32" s="511"/>
      <c r="P32" s="125"/>
      <c r="Q32" s="527"/>
      <c r="R32" s="528"/>
      <c r="S32" s="476"/>
      <c r="T32" s="476"/>
      <c r="U32" s="476"/>
      <c r="V32" s="476"/>
      <c r="W32" s="476"/>
      <c r="X32" s="476"/>
      <c r="Y32" s="476"/>
      <c r="Z32" s="186"/>
      <c r="AA32" s="186"/>
      <c r="AK32" s="114"/>
    </row>
    <row r="33" spans="1:39" s="113" customFormat="1" ht="15.6" customHeight="1">
      <c r="A33" s="552"/>
      <c r="B33" s="555" t="s">
        <v>386</v>
      </c>
      <c r="C33" s="556"/>
      <c r="D33" s="512"/>
      <c r="E33" s="513"/>
      <c r="F33" s="512"/>
      <c r="G33" s="513"/>
      <c r="H33" s="512"/>
      <c r="I33" s="513"/>
      <c r="J33" s="512"/>
      <c r="K33" s="513"/>
      <c r="L33" s="512"/>
      <c r="M33" s="513"/>
      <c r="N33" s="512"/>
      <c r="O33" s="513"/>
      <c r="P33" s="125"/>
      <c r="Q33" s="487"/>
      <c r="R33" s="487"/>
      <c r="S33" s="348"/>
      <c r="T33" s="348"/>
      <c r="U33" s="348"/>
      <c r="V33" s="348"/>
      <c r="W33" s="348"/>
      <c r="X33" s="348"/>
      <c r="Y33" s="353">
        <f t="shared" ref="Y33:Y38" si="0">SUM(S33:X33)</f>
        <v>0</v>
      </c>
      <c r="Z33" s="187"/>
      <c r="AA33" s="187"/>
      <c r="AK33" s="114"/>
    </row>
    <row r="34" spans="1:39" s="113" customFormat="1" ht="15.6" customHeight="1">
      <c r="A34" s="552"/>
      <c r="B34" s="553">
        <f>SUM(D33:O34)</f>
        <v>0</v>
      </c>
      <c r="C34" s="554"/>
      <c r="D34" s="514"/>
      <c r="E34" s="515"/>
      <c r="F34" s="514"/>
      <c r="G34" s="515"/>
      <c r="H34" s="514"/>
      <c r="I34" s="515"/>
      <c r="J34" s="514"/>
      <c r="K34" s="515"/>
      <c r="L34" s="514"/>
      <c r="M34" s="515"/>
      <c r="N34" s="514"/>
      <c r="O34" s="515"/>
      <c r="P34" s="125"/>
      <c r="Q34" s="487"/>
      <c r="R34" s="487"/>
      <c r="S34" s="348"/>
      <c r="T34" s="348"/>
      <c r="U34" s="348"/>
      <c r="V34" s="348"/>
      <c r="W34" s="348"/>
      <c r="X34" s="348"/>
      <c r="Y34" s="353">
        <f t="shared" si="0"/>
        <v>0</v>
      </c>
      <c r="AK34" s="114"/>
    </row>
    <row r="35" spans="1:39" s="113" customFormat="1" ht="15.6" customHeight="1">
      <c r="A35" s="552"/>
      <c r="B35" s="559" t="s">
        <v>387</v>
      </c>
      <c r="C35" s="560"/>
      <c r="D35" s="499"/>
      <c r="E35" s="500"/>
      <c r="F35" s="499"/>
      <c r="G35" s="500"/>
      <c r="H35" s="499"/>
      <c r="I35" s="500"/>
      <c r="J35" s="499"/>
      <c r="K35" s="500"/>
      <c r="L35" s="499"/>
      <c r="M35" s="500"/>
      <c r="N35" s="499"/>
      <c r="O35" s="500"/>
      <c r="P35" s="125"/>
      <c r="Q35" s="487"/>
      <c r="R35" s="487"/>
      <c r="S35" s="348"/>
      <c r="T35" s="348"/>
      <c r="U35" s="348"/>
      <c r="V35" s="348"/>
      <c r="W35" s="348"/>
      <c r="X35" s="348"/>
      <c r="Y35" s="353">
        <f t="shared" si="0"/>
        <v>0</v>
      </c>
      <c r="AK35" s="114"/>
    </row>
    <row r="36" spans="1:39" s="113" customFormat="1" ht="15.6" customHeight="1">
      <c r="A36" s="552"/>
      <c r="B36" s="557">
        <f>SUM(D35:O36)</f>
        <v>0</v>
      </c>
      <c r="C36" s="558"/>
      <c r="D36" s="501"/>
      <c r="E36" s="502"/>
      <c r="F36" s="501"/>
      <c r="G36" s="502"/>
      <c r="H36" s="501"/>
      <c r="I36" s="502"/>
      <c r="J36" s="501"/>
      <c r="K36" s="502"/>
      <c r="L36" s="501"/>
      <c r="M36" s="502"/>
      <c r="N36" s="501"/>
      <c r="O36" s="502"/>
      <c r="P36" s="125"/>
      <c r="Q36" s="487"/>
      <c r="R36" s="487"/>
      <c r="S36" s="348"/>
      <c r="T36" s="348"/>
      <c r="U36" s="348"/>
      <c r="V36" s="348"/>
      <c r="W36" s="348"/>
      <c r="X36" s="348"/>
      <c r="Y36" s="353">
        <f t="shared" si="0"/>
        <v>0</v>
      </c>
      <c r="AK36" s="114"/>
    </row>
    <row r="37" spans="1:39" s="113" customFormat="1">
      <c r="A37" s="273"/>
      <c r="B37" s="303"/>
      <c r="C37" s="304"/>
      <c r="D37" s="303"/>
      <c r="E37" s="304"/>
      <c r="F37" s="303"/>
      <c r="G37" s="304"/>
      <c r="H37" s="303"/>
      <c r="I37" s="304"/>
      <c r="J37" s="303"/>
      <c r="K37" s="304"/>
      <c r="L37" s="137"/>
      <c r="M37" s="136"/>
      <c r="N37" s="137"/>
      <c r="O37" s="136"/>
      <c r="P37" s="125"/>
      <c r="Q37" s="487"/>
      <c r="R37" s="487"/>
      <c r="S37" s="348"/>
      <c r="T37" s="348"/>
      <c r="U37" s="348"/>
      <c r="V37" s="348"/>
      <c r="W37" s="348"/>
      <c r="X37" s="348"/>
      <c r="Y37" s="353">
        <f t="shared" si="0"/>
        <v>0</v>
      </c>
      <c r="AB37" s="127"/>
      <c r="AK37" s="114"/>
    </row>
    <row r="38" spans="1:39" s="113" customFormat="1">
      <c r="A38" s="273"/>
      <c r="B38" s="303"/>
      <c r="C38" s="304"/>
      <c r="D38" s="303"/>
      <c r="E38" s="304"/>
      <c r="F38" s="303"/>
      <c r="G38" s="304"/>
      <c r="H38" s="303"/>
      <c r="I38" s="304"/>
      <c r="J38" s="303"/>
      <c r="K38" s="304"/>
      <c r="L38" s="137"/>
      <c r="M38" s="136"/>
      <c r="N38" s="137"/>
      <c r="O38" s="136"/>
      <c r="P38" s="125"/>
      <c r="Q38" s="487"/>
      <c r="R38" s="487"/>
      <c r="S38" s="348"/>
      <c r="T38" s="348"/>
      <c r="U38" s="348"/>
      <c r="V38" s="348"/>
      <c r="W38" s="348"/>
      <c r="X38" s="348"/>
      <c r="Y38" s="353">
        <f t="shared" si="0"/>
        <v>0</v>
      </c>
      <c r="AB38" s="127"/>
      <c r="AK38" s="114"/>
    </row>
    <row r="39" spans="1:39" s="113" customFormat="1" ht="21" customHeight="1">
      <c r="A39" s="273"/>
      <c r="B39" s="303"/>
      <c r="C39" s="304"/>
      <c r="D39" s="303"/>
      <c r="E39" s="304"/>
      <c r="F39" s="303"/>
      <c r="G39" s="304"/>
      <c r="H39" s="303"/>
      <c r="I39" s="304"/>
      <c r="J39" s="303"/>
      <c r="K39" s="304"/>
      <c r="L39" s="137"/>
      <c r="M39" s="136"/>
      <c r="N39" s="137"/>
      <c r="O39" s="136"/>
      <c r="P39" s="125"/>
      <c r="Q39" s="125"/>
      <c r="R39" s="120"/>
      <c r="S39" s="120"/>
      <c r="T39" s="120"/>
      <c r="U39" s="124"/>
      <c r="AB39" s="127"/>
      <c r="AD39" s="235" t="s">
        <v>881</v>
      </c>
      <c r="AE39" s="236"/>
      <c r="AK39" s="114"/>
    </row>
    <row r="40" spans="1:39" s="113" customFormat="1" ht="21" customHeight="1">
      <c r="A40" s="273"/>
      <c r="B40" s="305"/>
      <c r="C40" s="305"/>
      <c r="D40" s="305"/>
      <c r="E40" s="305"/>
      <c r="F40" s="302" t="s">
        <v>886</v>
      </c>
      <c r="G40" s="305"/>
      <c r="H40" s="305"/>
      <c r="I40" s="305"/>
      <c r="J40" s="273"/>
      <c r="K40" s="306"/>
      <c r="L40" s="495">
        <f>IF(MIN(AF43,AE42)&lt;0,0,ROUNDDOWN(MIN(AF43,AE42),2))</f>
        <v>0</v>
      </c>
      <c r="M40" s="496"/>
      <c r="N40" s="113" t="s">
        <v>434</v>
      </c>
      <c r="AC40" s="127"/>
      <c r="AD40" s="141"/>
      <c r="AE40" s="144"/>
      <c r="AF40" s="127"/>
      <c r="AG40" s="140"/>
      <c r="AL40" s="251"/>
      <c r="AM40" s="127"/>
    </row>
    <row r="41" spans="1:39" s="113" customFormat="1" ht="21" customHeight="1">
      <c r="A41" s="273"/>
      <c r="B41" s="305"/>
      <c r="C41" s="305"/>
      <c r="D41" s="305"/>
      <c r="E41" s="305"/>
      <c r="F41" s="302" t="s">
        <v>887</v>
      </c>
      <c r="G41" s="305"/>
      <c r="H41" s="305"/>
      <c r="I41" s="305"/>
      <c r="J41" s="273"/>
      <c r="K41" s="306"/>
      <c r="L41" s="497" t="e">
        <f>ROUNDDOWN(SUM(AF44:AF48)/SUM(L44:L48),2)</f>
        <v>#DIV/0!</v>
      </c>
      <c r="M41" s="498"/>
      <c r="AC41" s="127"/>
      <c r="AD41" s="141"/>
      <c r="AE41" s="144"/>
      <c r="AF41" s="127"/>
      <c r="AG41" s="140"/>
      <c r="AL41" s="251"/>
      <c r="AM41" s="127"/>
    </row>
    <row r="42" spans="1:39" s="113" customFormat="1" ht="21" customHeight="1">
      <c r="A42" s="273"/>
      <c r="B42" s="305"/>
      <c r="C42" s="305"/>
      <c r="D42" s="273"/>
      <c r="E42" s="302"/>
      <c r="F42" s="307"/>
      <c r="G42" s="298"/>
      <c r="H42" s="298"/>
      <c r="I42" s="304"/>
      <c r="J42" s="298"/>
      <c r="K42" s="298"/>
      <c r="L42" s="138"/>
      <c r="M42" s="109"/>
      <c r="N42" s="109"/>
      <c r="O42" s="136"/>
      <c r="P42" s="109"/>
      <c r="Q42" s="109"/>
      <c r="AC42" s="168" t="s">
        <v>405</v>
      </c>
      <c r="AD42" s="168" t="s">
        <v>402</v>
      </c>
      <c r="AE42" s="168" t="s">
        <v>403</v>
      </c>
      <c r="AF42" s="168" t="s">
        <v>404</v>
      </c>
      <c r="AL42" s="114"/>
    </row>
    <row r="43" spans="1:39" s="113" customFormat="1" ht="21" customHeight="1" thickBot="1">
      <c r="A43" s="273">
        <v>4</v>
      </c>
      <c r="B43" s="305" t="s">
        <v>31</v>
      </c>
      <c r="C43" s="305"/>
      <c r="D43" s="305"/>
      <c r="E43" s="305"/>
      <c r="F43" s="166">
        <f>+SUM(L43:L48)</f>
        <v>0</v>
      </c>
      <c r="G43" s="167" t="s">
        <v>29</v>
      </c>
      <c r="H43" s="305"/>
      <c r="I43" s="305" t="s">
        <v>396</v>
      </c>
      <c r="J43" s="305"/>
      <c r="K43" s="306" t="s">
        <v>424</v>
      </c>
      <c r="L43" s="352"/>
      <c r="M43" s="272" t="s">
        <v>224</v>
      </c>
      <c r="N43" s="251"/>
      <c r="O43" s="305" t="s">
        <v>401</v>
      </c>
      <c r="P43" s="305"/>
      <c r="Q43" s="305"/>
      <c r="R43" s="488"/>
      <c r="S43" s="489"/>
      <c r="T43" s="251" t="s">
        <v>398</v>
      </c>
      <c r="U43" s="488"/>
      <c r="V43" s="489"/>
      <c r="AB43" s="126" t="s">
        <v>424</v>
      </c>
      <c r="AC43" s="169">
        <f>+U43-R43</f>
        <v>0</v>
      </c>
      <c r="AD43" s="170">
        <f>(U43-R43)*24</f>
        <v>0</v>
      </c>
      <c r="AE43" s="170">
        <f>IF(MOD(ROUNDDOWN((AD43-マスタ!E51)/0.001,0),10)=9,ROUNDDOWN((AD43-マスタ!E51),2)+0.01,(AD43-マスタ!E51))</f>
        <v>-6</v>
      </c>
      <c r="AF43" s="170">
        <f>IF(MOD(ROUNDDOWN((U43-マスタ!E52)*24/0.001,0),10)=9,ROUNDDOWN((U43-マスタ!E52)*24,2)+0.01,(U43-マスタ!E52)*24)</f>
        <v>-18</v>
      </c>
      <c r="AG43" s="139"/>
      <c r="AI43" s="127"/>
      <c r="AJ43" s="127"/>
      <c r="AK43" s="140"/>
      <c r="AL43" s="251"/>
      <c r="AM43" s="127"/>
    </row>
    <row r="44" spans="1:39" s="113" customFormat="1" ht="21" customHeight="1" thickTop="1">
      <c r="A44" s="126"/>
      <c r="B44" s="251"/>
      <c r="C44" s="251"/>
      <c r="D44" s="251"/>
      <c r="E44" s="251"/>
      <c r="F44" s="251"/>
      <c r="G44" s="251"/>
      <c r="H44" s="305"/>
      <c r="I44" s="305" t="s">
        <v>397</v>
      </c>
      <c r="J44" s="305"/>
      <c r="K44" s="306" t="s">
        <v>425</v>
      </c>
      <c r="L44" s="352"/>
      <c r="M44" s="272" t="s">
        <v>224</v>
      </c>
      <c r="N44" s="251"/>
      <c r="O44" s="305" t="s">
        <v>401</v>
      </c>
      <c r="P44" s="305"/>
      <c r="Q44" s="305"/>
      <c r="R44" s="488"/>
      <c r="S44" s="489"/>
      <c r="T44" s="251" t="s">
        <v>398</v>
      </c>
      <c r="U44" s="463"/>
      <c r="V44" s="463"/>
      <c r="AB44" s="126" t="s">
        <v>425</v>
      </c>
      <c r="AC44" s="171">
        <f>+U44-R44</f>
        <v>0</v>
      </c>
      <c r="AD44" s="172">
        <f t="shared" ref="AD44:AD48" si="1">(U44-R44)*24</f>
        <v>0</v>
      </c>
      <c r="AE44" s="173">
        <f>IF(+AD44-マスタ!$E$53&gt;0,AD44-マスタ!$E$53,0)</f>
        <v>0</v>
      </c>
      <c r="AF44" s="172">
        <f>+AE44*L44</f>
        <v>0</v>
      </c>
      <c r="AG44" s="141"/>
      <c r="AL44" s="251"/>
      <c r="AM44" s="127"/>
    </row>
    <row r="45" spans="1:39" s="113" customFormat="1" ht="21" customHeight="1">
      <c r="A45" s="126"/>
      <c r="B45" s="142" t="str">
        <f>IF(F43=SUM(L43:L48),"","開設日数要確認")</f>
        <v/>
      </c>
      <c r="C45" s="251"/>
      <c r="D45" s="251"/>
      <c r="E45" s="251"/>
      <c r="F45" s="251"/>
      <c r="G45" s="251"/>
      <c r="H45" s="305" t="s">
        <v>420</v>
      </c>
      <c r="I45" s="305"/>
      <c r="J45" s="308"/>
      <c r="K45" s="309" t="s">
        <v>426</v>
      </c>
      <c r="L45" s="352"/>
      <c r="M45" s="272" t="s">
        <v>224</v>
      </c>
      <c r="N45" s="251"/>
      <c r="O45" s="305" t="s">
        <v>401</v>
      </c>
      <c r="P45" s="305"/>
      <c r="Q45" s="305"/>
      <c r="R45" s="488"/>
      <c r="S45" s="489"/>
      <c r="T45" s="251" t="s">
        <v>398</v>
      </c>
      <c r="U45" s="463"/>
      <c r="V45" s="463"/>
      <c r="AB45" s="143" t="s">
        <v>426</v>
      </c>
      <c r="AC45" s="174">
        <f>+U45-R45</f>
        <v>0</v>
      </c>
      <c r="AD45" s="175">
        <f t="shared" si="1"/>
        <v>0</v>
      </c>
      <c r="AE45" s="176">
        <f>IF(+AD45-マスタ!$E$53&gt;0,AD45-マスタ!$E$53,0)</f>
        <v>0</v>
      </c>
      <c r="AF45" s="175">
        <f>+AE45*L45</f>
        <v>0</v>
      </c>
      <c r="AG45" s="141"/>
      <c r="AL45" s="251"/>
      <c r="AM45" s="127"/>
    </row>
    <row r="46" spans="1:39" s="113" customFormat="1" ht="21" customHeight="1">
      <c r="A46" s="126"/>
      <c r="B46" s="251"/>
      <c r="C46" s="251"/>
      <c r="D46" s="251"/>
      <c r="E46" s="251"/>
      <c r="F46" s="251"/>
      <c r="G46" s="251"/>
      <c r="H46" s="305" t="s">
        <v>421</v>
      </c>
      <c r="I46" s="305"/>
      <c r="J46" s="273"/>
      <c r="K46" s="306" t="s">
        <v>427</v>
      </c>
      <c r="L46" s="352"/>
      <c r="M46" s="272" t="s">
        <v>224</v>
      </c>
      <c r="N46" s="251"/>
      <c r="O46" s="305" t="s">
        <v>401</v>
      </c>
      <c r="P46" s="305"/>
      <c r="Q46" s="305"/>
      <c r="R46" s="488"/>
      <c r="S46" s="489"/>
      <c r="T46" s="251" t="s">
        <v>398</v>
      </c>
      <c r="U46" s="463"/>
      <c r="V46" s="463"/>
      <c r="AB46" s="126" t="s">
        <v>427</v>
      </c>
      <c r="AC46" s="174">
        <f t="shared" ref="AC46:AC48" si="2">+U46-R46</f>
        <v>0</v>
      </c>
      <c r="AD46" s="175">
        <f t="shared" si="1"/>
        <v>0</v>
      </c>
      <c r="AE46" s="176">
        <f>IF(+AD46-マスタ!$E$53&gt;0,AD46-マスタ!$E$53,0)</f>
        <v>0</v>
      </c>
      <c r="AF46" s="175">
        <f t="shared" ref="AF46:AF48" si="3">+AE46*L46</f>
        <v>0</v>
      </c>
      <c r="AG46" s="141"/>
      <c r="AL46" s="251"/>
      <c r="AM46" s="127"/>
    </row>
    <row r="47" spans="1:39" s="113" customFormat="1" ht="21" customHeight="1">
      <c r="A47" s="126"/>
      <c r="B47" s="251"/>
      <c r="C47" s="251"/>
      <c r="D47" s="251"/>
      <c r="E47" s="251"/>
      <c r="F47" s="251"/>
      <c r="G47" s="251"/>
      <c r="H47" s="305" t="s">
        <v>422</v>
      </c>
      <c r="I47" s="305"/>
      <c r="J47" s="273"/>
      <c r="K47" s="306" t="s">
        <v>428</v>
      </c>
      <c r="L47" s="352"/>
      <c r="M47" s="272" t="s">
        <v>224</v>
      </c>
      <c r="N47" s="251"/>
      <c r="O47" s="305" t="s">
        <v>401</v>
      </c>
      <c r="P47" s="305"/>
      <c r="Q47" s="305"/>
      <c r="R47" s="488"/>
      <c r="S47" s="489"/>
      <c r="T47" s="251" t="s">
        <v>398</v>
      </c>
      <c r="U47" s="463"/>
      <c r="V47" s="463"/>
      <c r="AB47" s="126" t="s">
        <v>428</v>
      </c>
      <c r="AC47" s="174">
        <f t="shared" si="2"/>
        <v>0</v>
      </c>
      <c r="AD47" s="175">
        <f t="shared" si="1"/>
        <v>0</v>
      </c>
      <c r="AE47" s="176">
        <f>IF(+AD47-マスタ!$E$53&gt;0,AD47-マスタ!$E$53,0)</f>
        <v>0</v>
      </c>
      <c r="AF47" s="175">
        <f t="shared" si="3"/>
        <v>0</v>
      </c>
      <c r="AG47" s="141"/>
      <c r="AL47" s="251"/>
      <c r="AM47" s="127"/>
    </row>
    <row r="48" spans="1:39" s="113" customFormat="1" ht="21" customHeight="1">
      <c r="A48" s="126"/>
      <c r="B48" s="251"/>
      <c r="C48" s="251"/>
      <c r="D48" s="251"/>
      <c r="E48" s="251"/>
      <c r="F48" s="251"/>
      <c r="G48" s="251"/>
      <c r="H48" s="305" t="s">
        <v>423</v>
      </c>
      <c r="I48" s="305"/>
      <c r="J48" s="273"/>
      <c r="K48" s="306" t="s">
        <v>429</v>
      </c>
      <c r="L48" s="352"/>
      <c r="M48" s="272" t="s">
        <v>224</v>
      </c>
      <c r="N48" s="251"/>
      <c r="O48" s="305" t="s">
        <v>401</v>
      </c>
      <c r="P48" s="305"/>
      <c r="Q48" s="305"/>
      <c r="R48" s="488"/>
      <c r="S48" s="489"/>
      <c r="T48" s="251" t="s">
        <v>398</v>
      </c>
      <c r="U48" s="463"/>
      <c r="V48" s="463"/>
      <c r="AB48" s="126" t="s">
        <v>429</v>
      </c>
      <c r="AC48" s="174">
        <f t="shared" si="2"/>
        <v>0</v>
      </c>
      <c r="AD48" s="175">
        <f t="shared" si="1"/>
        <v>0</v>
      </c>
      <c r="AE48" s="176">
        <f>IF(+AD48-マスタ!$E$53&gt;0,AD48-マスタ!$E$53,0)</f>
        <v>0</v>
      </c>
      <c r="AF48" s="175">
        <f t="shared" si="3"/>
        <v>0</v>
      </c>
      <c r="AG48" s="141"/>
      <c r="AL48" s="251"/>
      <c r="AM48" s="127"/>
    </row>
    <row r="49" spans="1:39" s="113" customFormat="1" ht="21" customHeight="1">
      <c r="A49" s="126"/>
      <c r="B49" s="251"/>
      <c r="C49" s="251"/>
      <c r="D49" s="251"/>
      <c r="E49" s="251"/>
      <c r="F49" s="251"/>
      <c r="G49" s="251"/>
      <c r="H49" s="251"/>
      <c r="I49" s="251"/>
      <c r="J49" s="126"/>
      <c r="K49" s="126"/>
      <c r="L49" s="126"/>
      <c r="M49" s="126"/>
      <c r="N49" s="126"/>
      <c r="O49" s="273"/>
      <c r="P49" s="273"/>
      <c r="Q49" s="273"/>
      <c r="R49" s="126"/>
      <c r="S49" s="126"/>
      <c r="T49" s="126"/>
      <c r="U49" s="126"/>
      <c r="V49" s="126"/>
      <c r="AC49" s="127"/>
      <c r="AD49" s="141"/>
      <c r="AE49" s="144"/>
      <c r="AF49" s="127"/>
      <c r="AG49" s="140"/>
      <c r="AL49" s="251"/>
      <c r="AM49" s="127"/>
    </row>
    <row r="50" spans="1:39" s="113" customFormat="1" ht="21" customHeight="1">
      <c r="A50" s="126"/>
      <c r="B50" s="251"/>
      <c r="C50" s="251"/>
      <c r="D50" s="251"/>
      <c r="E50" s="251"/>
      <c r="F50" s="145"/>
      <c r="G50" s="251"/>
      <c r="H50" s="251"/>
      <c r="I50" s="251"/>
      <c r="J50" s="251"/>
      <c r="K50" s="251"/>
      <c r="L50" s="251"/>
      <c r="M50" s="120"/>
      <c r="N50" s="251"/>
      <c r="O50" s="251"/>
      <c r="P50" s="251"/>
      <c r="Q50" s="251"/>
      <c r="R50" s="251"/>
      <c r="S50" s="251"/>
      <c r="T50" s="251"/>
      <c r="U50" s="251"/>
      <c r="AH50" s="144"/>
      <c r="AK50" s="127"/>
      <c r="AM50" s="139"/>
    </row>
    <row r="51" spans="1:39" s="113" customFormat="1" ht="21" customHeight="1">
      <c r="A51" s="273">
        <v>5</v>
      </c>
      <c r="B51" s="305" t="s">
        <v>226</v>
      </c>
      <c r="C51" s="305"/>
      <c r="D51" s="492"/>
      <c r="E51" s="493"/>
      <c r="F51" s="146" t="s">
        <v>227</v>
      </c>
      <c r="G51" s="251" t="s">
        <v>228</v>
      </c>
      <c r="H51" s="251"/>
      <c r="I51" s="251"/>
      <c r="J51" s="251"/>
      <c r="K51" s="251"/>
      <c r="L51" s="251"/>
      <c r="M51" s="147"/>
      <c r="N51" s="490" t="e">
        <f>ROUNDDOWN(D51/B17,2)</f>
        <v>#DIV/0!</v>
      </c>
      <c r="O51" s="491"/>
      <c r="P51" s="167" t="s">
        <v>229</v>
      </c>
      <c r="Q51" s="251" t="s">
        <v>225</v>
      </c>
      <c r="V51" s="148"/>
      <c r="AJ51" s="127"/>
    </row>
    <row r="52" spans="1:39" s="113" customFormat="1" ht="21" customHeight="1">
      <c r="A52" s="273">
        <v>6</v>
      </c>
      <c r="B52" s="305" t="s">
        <v>217</v>
      </c>
      <c r="C52" s="305"/>
      <c r="D52" s="126"/>
      <c r="E52" s="250"/>
      <c r="F52" s="148"/>
      <c r="G52" s="305"/>
      <c r="H52" s="302" t="s">
        <v>237</v>
      </c>
      <c r="I52" s="305"/>
      <c r="J52" s="305"/>
      <c r="K52" s="488"/>
      <c r="L52" s="494"/>
      <c r="M52" s="494"/>
      <c r="N52" s="489"/>
      <c r="O52" s="305" t="s">
        <v>272</v>
      </c>
      <c r="AK52" s="114"/>
    </row>
    <row r="53" spans="1:39" s="113" customFormat="1" ht="21" customHeight="1">
      <c r="A53" s="273"/>
      <c r="B53" s="302" t="s">
        <v>375</v>
      </c>
      <c r="C53" s="310"/>
      <c r="D53" s="311"/>
      <c r="E53" s="312"/>
      <c r="F53" s="310"/>
      <c r="G53" s="310"/>
      <c r="H53" s="310"/>
      <c r="I53" s="310"/>
      <c r="J53" s="310"/>
      <c r="K53" s="313"/>
      <c r="L53" s="302"/>
      <c r="M53" s="302"/>
      <c r="N53" s="302"/>
      <c r="O53" s="302"/>
      <c r="AK53" s="114"/>
    </row>
    <row r="54" spans="1:39" s="113" customFormat="1" ht="21" customHeight="1">
      <c r="A54" s="126"/>
      <c r="B54" s="436"/>
      <c r="C54" s="436"/>
      <c r="D54" s="436"/>
      <c r="E54" s="436"/>
      <c r="F54" s="436"/>
      <c r="G54" s="436"/>
      <c r="H54" s="436"/>
      <c r="I54" s="436"/>
      <c r="J54" s="436"/>
      <c r="K54" s="436"/>
      <c r="L54" s="436"/>
      <c r="M54" s="436"/>
      <c r="N54" s="436"/>
      <c r="O54" s="436"/>
      <c r="P54" s="436"/>
      <c r="Q54" s="436"/>
      <c r="R54" s="436"/>
      <c r="S54" s="436"/>
      <c r="T54" s="109"/>
      <c r="U54" s="109"/>
      <c r="V54" s="109"/>
      <c r="W54" s="109"/>
      <c r="AK54" s="114"/>
    </row>
    <row r="55" spans="1:39" s="113" customFormat="1" ht="21" customHeight="1">
      <c r="A55" s="273"/>
      <c r="B55" s="302" t="s">
        <v>242</v>
      </c>
      <c r="C55" s="310"/>
      <c r="D55" s="311"/>
      <c r="E55" s="312"/>
      <c r="F55" s="310"/>
      <c r="G55" s="310"/>
      <c r="H55" s="310"/>
      <c r="I55" s="310"/>
      <c r="J55" s="310"/>
      <c r="K55" s="150"/>
      <c r="AK55" s="114"/>
    </row>
    <row r="56" spans="1:39" s="113" customFormat="1" ht="21" customHeight="1">
      <c r="A56" s="126"/>
      <c r="B56" s="507"/>
      <c r="C56" s="508"/>
      <c r="D56" s="508"/>
      <c r="E56" s="508"/>
      <c r="F56" s="508"/>
      <c r="G56" s="508"/>
      <c r="H56" s="508"/>
      <c r="I56" s="508"/>
      <c r="J56" s="509"/>
      <c r="K56" s="308" t="s">
        <v>883</v>
      </c>
      <c r="L56" s="563"/>
      <c r="M56" s="563"/>
      <c r="N56" s="563"/>
      <c r="O56" s="563"/>
      <c r="P56" s="563"/>
      <c r="Q56" s="563"/>
      <c r="R56" s="563"/>
      <c r="S56" s="563"/>
      <c r="T56" s="563"/>
      <c r="U56" s="563"/>
      <c r="V56" s="302" t="s">
        <v>884</v>
      </c>
      <c r="W56" s="249"/>
      <c r="AK56" s="114"/>
    </row>
    <row r="57" spans="1:39" s="113" customFormat="1">
      <c r="A57" s="126"/>
      <c r="B57" s="310"/>
      <c r="C57" s="310"/>
      <c r="D57" s="311"/>
      <c r="E57" s="312"/>
      <c r="F57" s="310"/>
      <c r="G57" s="310"/>
      <c r="H57" s="310"/>
      <c r="I57" s="302"/>
      <c r="J57" s="310"/>
      <c r="K57" s="302"/>
      <c r="L57" s="564" t="s">
        <v>885</v>
      </c>
      <c r="M57" s="564"/>
      <c r="N57" s="564"/>
      <c r="O57" s="564"/>
      <c r="P57" s="564"/>
      <c r="Q57" s="564"/>
      <c r="R57" s="564"/>
      <c r="S57" s="564"/>
      <c r="T57" s="564"/>
      <c r="U57" s="564"/>
      <c r="V57" s="314"/>
      <c r="W57" s="314"/>
      <c r="AK57" s="114"/>
    </row>
    <row r="58" spans="1:39" s="113" customFormat="1" ht="21" customHeight="1">
      <c r="A58" s="273">
        <v>7</v>
      </c>
      <c r="B58" s="305" t="s">
        <v>52</v>
      </c>
      <c r="C58" s="305"/>
      <c r="D58" s="273"/>
      <c r="E58" s="273"/>
      <c r="F58" s="305"/>
      <c r="G58" s="305"/>
      <c r="H58" s="306"/>
      <c r="I58" s="148"/>
      <c r="J58" s="251"/>
      <c r="K58" s="251"/>
      <c r="L58" s="251"/>
      <c r="M58" s="251"/>
      <c r="N58" s="251"/>
      <c r="O58" s="251"/>
      <c r="AK58" s="127"/>
    </row>
    <row r="59" spans="1:39" s="113" customFormat="1" ht="21" customHeight="1">
      <c r="A59" s="273">
        <v>8</v>
      </c>
      <c r="B59" s="302" t="s">
        <v>218</v>
      </c>
      <c r="C59" s="305"/>
      <c r="D59" s="273"/>
      <c r="E59" s="273"/>
      <c r="F59" s="148"/>
      <c r="G59" s="305" t="s">
        <v>730</v>
      </c>
      <c r="H59" s="302"/>
      <c r="I59" s="305"/>
      <c r="J59" s="305"/>
      <c r="K59" s="305"/>
      <c r="L59" s="305"/>
      <c r="M59" s="305"/>
      <c r="N59" s="305"/>
      <c r="O59" s="305"/>
      <c r="P59" s="302"/>
      <c r="Q59" s="302"/>
      <c r="R59" s="302"/>
      <c r="S59" s="302"/>
      <c r="T59" s="302"/>
      <c r="U59" s="302"/>
      <c r="V59" s="302"/>
      <c r="W59" s="302"/>
      <c r="X59" s="302"/>
      <c r="Y59" s="302"/>
      <c r="Z59" s="302"/>
      <c r="AA59" s="302"/>
      <c r="AB59" s="302"/>
      <c r="AK59" s="127"/>
    </row>
    <row r="60" spans="1:39" s="113" customFormat="1" ht="21" customHeight="1">
      <c r="A60" s="126"/>
      <c r="B60" s="151" t="s">
        <v>378</v>
      </c>
      <c r="C60" s="251"/>
      <c r="D60" s="126"/>
      <c r="E60" s="126"/>
      <c r="F60" s="251"/>
      <c r="G60" s="251"/>
      <c r="H60" s="251"/>
      <c r="I60" s="251"/>
      <c r="J60" s="251"/>
      <c r="K60" s="251"/>
      <c r="L60" s="251"/>
      <c r="M60" s="251"/>
      <c r="N60" s="251"/>
      <c r="O60" s="251"/>
    </row>
    <row r="61" spans="1:39" s="113" customFormat="1" ht="21" customHeight="1">
      <c r="A61" s="273"/>
      <c r="B61" s="302"/>
      <c r="C61" s="315"/>
      <c r="D61" s="316" t="s">
        <v>843</v>
      </c>
      <c r="E61" s="308"/>
      <c r="F61" s="305"/>
      <c r="G61" s="565"/>
      <c r="H61" s="565"/>
      <c r="I61" s="565"/>
      <c r="J61" s="565"/>
      <c r="K61" s="565"/>
      <c r="L61" s="565"/>
      <c r="M61" s="565"/>
      <c r="N61" s="565"/>
      <c r="O61" s="565"/>
      <c r="P61" s="565"/>
      <c r="Q61" s="565"/>
      <c r="R61" s="565"/>
      <c r="S61" s="565"/>
      <c r="T61" s="565"/>
      <c r="U61" s="565"/>
      <c r="V61" s="565"/>
      <c r="W61" s="565"/>
      <c r="X61" s="565"/>
      <c r="Y61" s="565"/>
      <c r="Z61" s="565"/>
      <c r="AA61" s="113" t="s">
        <v>842</v>
      </c>
    </row>
    <row r="62" spans="1:39" s="113" customFormat="1" ht="21" customHeight="1">
      <c r="A62" s="273">
        <v>9</v>
      </c>
      <c r="B62" s="305" t="s">
        <v>54</v>
      </c>
      <c r="C62" s="305"/>
      <c r="D62" s="273"/>
      <c r="E62" s="273"/>
      <c r="F62" s="305"/>
      <c r="G62" s="305"/>
      <c r="H62" s="305"/>
      <c r="I62" s="305"/>
      <c r="J62" s="251"/>
      <c r="K62" s="251"/>
      <c r="L62" s="251"/>
      <c r="M62" s="251"/>
      <c r="N62" s="251"/>
      <c r="O62" s="251"/>
      <c r="AC62" s="152"/>
    </row>
    <row r="63" spans="1:39" s="113" customFormat="1" ht="21" customHeight="1">
      <c r="A63" s="273"/>
      <c r="B63" s="273" t="s">
        <v>59</v>
      </c>
      <c r="C63" s="305" t="s">
        <v>55</v>
      </c>
      <c r="D63" s="273"/>
      <c r="E63" s="273"/>
      <c r="F63" s="305"/>
      <c r="G63" s="305"/>
      <c r="H63" s="305"/>
      <c r="I63" s="306"/>
      <c r="J63" s="148"/>
      <c r="K63" s="251"/>
      <c r="L63" s="251"/>
      <c r="M63" s="251"/>
      <c r="N63" s="251"/>
      <c r="O63" s="251"/>
      <c r="AB63" s="251"/>
      <c r="AC63" s="152"/>
    </row>
    <row r="64" spans="1:39" s="113" customFormat="1" ht="21" customHeight="1">
      <c r="A64" s="273"/>
      <c r="B64" s="273" t="s">
        <v>59</v>
      </c>
      <c r="C64" s="305" t="s">
        <v>56</v>
      </c>
      <c r="D64" s="273"/>
      <c r="E64" s="273"/>
      <c r="F64" s="305"/>
      <c r="G64" s="305"/>
      <c r="H64" s="305"/>
      <c r="I64" s="306"/>
      <c r="J64" s="148"/>
      <c r="K64" s="251"/>
      <c r="L64" s="251"/>
      <c r="M64" s="251"/>
      <c r="N64" s="251"/>
      <c r="O64" s="251"/>
      <c r="AB64" s="251"/>
      <c r="AC64" s="152"/>
    </row>
    <row r="65" spans="1:29" s="113" customFormat="1" ht="21" customHeight="1">
      <c r="A65" s="273"/>
      <c r="B65" s="273" t="s">
        <v>60</v>
      </c>
      <c r="C65" s="305" t="s">
        <v>57</v>
      </c>
      <c r="D65" s="273"/>
      <c r="E65" s="273"/>
      <c r="F65" s="305"/>
      <c r="G65" s="305"/>
      <c r="H65" s="305"/>
      <c r="I65" s="306"/>
      <c r="J65" s="148"/>
      <c r="K65" s="251"/>
      <c r="L65" s="251"/>
      <c r="M65" s="251"/>
      <c r="N65" s="251"/>
      <c r="O65" s="251"/>
      <c r="AB65" s="251"/>
      <c r="AC65" s="152"/>
    </row>
    <row r="66" spans="1:29" s="113" customFormat="1" ht="21" customHeight="1">
      <c r="A66" s="273"/>
      <c r="B66" s="273" t="s">
        <v>59</v>
      </c>
      <c r="C66" s="306" t="s">
        <v>58</v>
      </c>
      <c r="D66" s="273"/>
      <c r="E66" s="273"/>
      <c r="F66" s="305"/>
      <c r="G66" s="305"/>
      <c r="H66" s="305"/>
      <c r="I66" s="306"/>
      <c r="J66" s="148"/>
      <c r="K66" s="251"/>
      <c r="L66" s="251"/>
      <c r="M66" s="251"/>
      <c r="N66" s="251"/>
      <c r="O66" s="251"/>
      <c r="AC66" s="152"/>
    </row>
    <row r="67" spans="1:29" s="113" customFormat="1" ht="21" customHeight="1">
      <c r="A67" s="273">
        <v>10</v>
      </c>
      <c r="B67" s="306" t="s">
        <v>61</v>
      </c>
      <c r="C67" s="305"/>
      <c r="D67" s="273"/>
      <c r="E67" s="273"/>
      <c r="F67" s="305"/>
      <c r="G67" s="305"/>
      <c r="H67" s="305"/>
      <c r="I67" s="306"/>
      <c r="J67" s="148"/>
      <c r="K67" s="251"/>
      <c r="L67" s="251"/>
      <c r="M67" s="251"/>
      <c r="N67" s="251"/>
      <c r="O67" s="251"/>
      <c r="AC67" s="152"/>
    </row>
    <row r="68" spans="1:29" s="113" customFormat="1" ht="21" customHeight="1">
      <c r="A68" s="273">
        <v>11</v>
      </c>
      <c r="B68" s="306" t="s">
        <v>62</v>
      </c>
      <c r="C68" s="305"/>
      <c r="D68" s="273"/>
      <c r="E68" s="273"/>
      <c r="F68" s="305"/>
      <c r="G68" s="305"/>
      <c r="H68" s="305"/>
      <c r="I68" s="305"/>
      <c r="J68" s="251"/>
      <c r="K68" s="251"/>
      <c r="L68" s="251"/>
      <c r="M68" s="251"/>
      <c r="N68" s="251"/>
      <c r="O68" s="251"/>
      <c r="AC68" s="152"/>
    </row>
    <row r="69" spans="1:29" s="113" customFormat="1" ht="21" customHeight="1">
      <c r="A69" s="273"/>
      <c r="B69" s="273" t="s">
        <v>60</v>
      </c>
      <c r="C69" s="305" t="s">
        <v>63</v>
      </c>
      <c r="D69" s="273"/>
      <c r="E69" s="273"/>
      <c r="F69" s="305"/>
      <c r="G69" s="305"/>
      <c r="H69" s="305"/>
      <c r="I69" s="305"/>
      <c r="J69" s="148"/>
      <c r="K69" s="251"/>
      <c r="L69" s="251"/>
      <c r="M69" s="251"/>
      <c r="N69" s="251"/>
      <c r="O69" s="251"/>
      <c r="AC69" s="152"/>
    </row>
    <row r="70" spans="1:29" s="113" customFormat="1" ht="21" customHeight="1">
      <c r="A70" s="273"/>
      <c r="B70" s="273" t="s">
        <v>59</v>
      </c>
      <c r="C70" s="305" t="s">
        <v>64</v>
      </c>
      <c r="D70" s="273"/>
      <c r="E70" s="273"/>
      <c r="F70" s="305"/>
      <c r="G70" s="305"/>
      <c r="H70" s="305"/>
      <c r="I70" s="305"/>
      <c r="J70" s="317"/>
      <c r="K70" s="306"/>
      <c r="L70" s="305"/>
      <c r="M70" s="148"/>
      <c r="N70" s="251"/>
      <c r="O70" s="251"/>
      <c r="AC70" s="152"/>
    </row>
    <row r="71" spans="1:29" s="113" customFormat="1" ht="21" customHeight="1">
      <c r="A71" s="273">
        <v>12</v>
      </c>
      <c r="B71" s="305" t="s">
        <v>65</v>
      </c>
      <c r="C71" s="305"/>
      <c r="D71" s="273"/>
      <c r="E71" s="273"/>
      <c r="F71" s="305"/>
      <c r="G71" s="302"/>
      <c r="H71" s="148"/>
      <c r="I71" s="251"/>
      <c r="J71" s="204"/>
      <c r="K71" s="251"/>
      <c r="L71" s="251"/>
      <c r="M71" s="251"/>
      <c r="N71" s="251"/>
      <c r="O71" s="251"/>
    </row>
    <row r="72" spans="1:29" s="113" customFormat="1" ht="21" customHeight="1">
      <c r="A72" s="273"/>
      <c r="B72" s="305"/>
      <c r="C72" s="302" t="s">
        <v>66</v>
      </c>
      <c r="D72" s="273"/>
      <c r="E72" s="273"/>
      <c r="F72" s="305"/>
      <c r="G72" s="305"/>
      <c r="H72" s="305"/>
      <c r="I72" s="305"/>
      <c r="J72" s="302"/>
      <c r="K72" s="302"/>
      <c r="L72" s="148"/>
      <c r="M72" s="251"/>
      <c r="N72" s="204"/>
      <c r="O72" s="251"/>
    </row>
    <row r="73" spans="1:29" s="113" customFormat="1" ht="21" customHeight="1">
      <c r="A73" s="273"/>
      <c r="B73" s="305"/>
      <c r="C73" s="302" t="s">
        <v>67</v>
      </c>
      <c r="D73" s="273"/>
      <c r="E73" s="273"/>
      <c r="F73" s="305"/>
      <c r="G73" s="305"/>
      <c r="H73" s="305"/>
      <c r="I73" s="305"/>
      <c r="J73" s="305"/>
      <c r="K73" s="302"/>
      <c r="L73" s="148"/>
      <c r="M73" s="251"/>
      <c r="N73" s="204"/>
      <c r="O73" s="251"/>
    </row>
    <row r="74" spans="1:29" s="113" customFormat="1" ht="21" customHeight="1">
      <c r="A74" s="273"/>
      <c r="B74" s="305"/>
      <c r="C74" s="302" t="s">
        <v>68</v>
      </c>
      <c r="D74" s="273"/>
      <c r="E74" s="273"/>
      <c r="F74" s="305"/>
      <c r="G74" s="305"/>
      <c r="H74" s="305"/>
      <c r="I74" s="305"/>
      <c r="J74" s="302"/>
      <c r="K74" s="305"/>
      <c r="L74" s="148"/>
      <c r="M74" s="251"/>
      <c r="N74" s="204"/>
      <c r="O74" s="251"/>
    </row>
    <row r="75" spans="1:29" s="113" customFormat="1" ht="21" customHeight="1">
      <c r="A75" s="273"/>
      <c r="B75" s="305"/>
      <c r="C75" s="302" t="s">
        <v>69</v>
      </c>
      <c r="D75" s="273"/>
      <c r="E75" s="273"/>
      <c r="F75" s="305"/>
      <c r="G75" s="305"/>
      <c r="H75" s="305"/>
      <c r="I75" s="305"/>
      <c r="J75" s="305"/>
      <c r="K75" s="305"/>
      <c r="L75" s="305"/>
      <c r="M75" s="305"/>
      <c r="N75" s="305"/>
      <c r="O75" s="305"/>
      <c r="P75" s="302"/>
      <c r="Q75" s="302"/>
      <c r="R75" s="306"/>
      <c r="S75" s="302"/>
      <c r="T75" s="148"/>
      <c r="V75" s="204"/>
    </row>
    <row r="76" spans="1:29" s="113" customFormat="1" ht="21" customHeight="1">
      <c r="A76" s="273"/>
      <c r="B76" s="305"/>
      <c r="C76" s="302" t="s">
        <v>70</v>
      </c>
      <c r="D76" s="273"/>
      <c r="E76" s="273"/>
      <c r="F76" s="305"/>
      <c r="G76" s="148"/>
      <c r="H76" s="251"/>
      <c r="I76" s="204"/>
      <c r="J76" s="251"/>
      <c r="K76" s="251"/>
      <c r="L76" s="251"/>
      <c r="M76" s="251"/>
      <c r="N76" s="251"/>
      <c r="O76" s="251"/>
    </row>
    <row r="77" spans="1:29" s="113" customFormat="1" ht="21" customHeight="1">
      <c r="A77" s="273"/>
      <c r="B77" s="305"/>
      <c r="C77" s="302" t="s">
        <v>71</v>
      </c>
      <c r="D77" s="273"/>
      <c r="E77" s="273"/>
      <c r="F77" s="305"/>
      <c r="G77" s="305"/>
      <c r="H77" s="305"/>
      <c r="I77" s="305"/>
      <c r="J77" s="302"/>
      <c r="K77" s="306"/>
      <c r="L77" s="148"/>
      <c r="M77" s="251"/>
      <c r="N77" s="204"/>
      <c r="O77" s="251"/>
    </row>
    <row r="78" spans="1:29" s="113" customFormat="1" ht="21" customHeight="1">
      <c r="A78" s="273"/>
      <c r="B78" s="305"/>
      <c r="C78" s="302" t="s">
        <v>72</v>
      </c>
      <c r="D78" s="273"/>
      <c r="E78" s="273"/>
      <c r="F78" s="305"/>
      <c r="G78" s="305"/>
      <c r="H78" s="305"/>
      <c r="I78" s="305"/>
      <c r="J78" s="305"/>
      <c r="K78" s="302"/>
      <c r="L78" s="148"/>
      <c r="M78" s="251"/>
      <c r="N78" s="204"/>
      <c r="O78" s="251"/>
    </row>
    <row r="79" spans="1:29" s="113" customFormat="1" ht="21" customHeight="1">
      <c r="A79" s="273"/>
      <c r="B79" s="305"/>
      <c r="C79" s="302" t="s">
        <v>73</v>
      </c>
      <c r="D79" s="273"/>
      <c r="E79" s="273"/>
      <c r="F79" s="305"/>
      <c r="G79" s="305"/>
      <c r="H79" s="305"/>
      <c r="I79" s="305"/>
      <c r="J79" s="306"/>
      <c r="K79" s="302"/>
      <c r="L79" s="148"/>
      <c r="M79" s="251"/>
      <c r="N79" s="204"/>
      <c r="O79" s="251"/>
    </row>
    <row r="80" spans="1:29" s="113" customFormat="1" ht="21" customHeight="1">
      <c r="A80" s="273"/>
      <c r="B80" s="305"/>
      <c r="C80" s="302" t="s">
        <v>74</v>
      </c>
      <c r="D80" s="273"/>
      <c r="E80" s="273"/>
      <c r="F80" s="305"/>
      <c r="G80" s="305"/>
      <c r="H80" s="148"/>
      <c r="I80" s="251"/>
      <c r="J80" s="204"/>
      <c r="K80" s="251"/>
      <c r="L80" s="251"/>
      <c r="M80" s="251"/>
      <c r="N80" s="251"/>
      <c r="O80" s="251"/>
    </row>
    <row r="81" spans="1:27" s="113" customFormat="1" ht="21" customHeight="1">
      <c r="A81" s="273"/>
      <c r="B81" s="305"/>
      <c r="C81" s="302" t="s">
        <v>75</v>
      </c>
      <c r="D81" s="273"/>
      <c r="E81" s="273"/>
      <c r="F81" s="305"/>
      <c r="G81" s="305"/>
      <c r="H81" s="305"/>
      <c r="I81" s="305"/>
      <c r="J81" s="305"/>
      <c r="K81" s="305"/>
      <c r="L81" s="306"/>
      <c r="M81" s="148"/>
      <c r="N81" s="251"/>
      <c r="O81" s="204"/>
    </row>
    <row r="82" spans="1:27" s="142" customFormat="1" ht="21" customHeight="1">
      <c r="A82" s="273">
        <v>13</v>
      </c>
      <c r="B82" s="305" t="s">
        <v>234</v>
      </c>
      <c r="C82" s="305"/>
      <c r="D82" s="273"/>
      <c r="E82" s="273"/>
      <c r="F82" s="305"/>
      <c r="G82" s="305"/>
      <c r="H82" s="310"/>
      <c r="I82" s="148"/>
      <c r="K82" s="204"/>
      <c r="L82" s="149"/>
    </row>
    <row r="83" spans="1:27" s="142" customFormat="1" ht="21" customHeight="1">
      <c r="A83" s="273">
        <v>14</v>
      </c>
      <c r="B83" s="305" t="s">
        <v>243</v>
      </c>
      <c r="C83" s="305"/>
      <c r="D83" s="273"/>
      <c r="E83" s="273"/>
      <c r="F83" s="305"/>
      <c r="G83" s="305"/>
      <c r="H83" s="310"/>
      <c r="I83" s="153"/>
      <c r="L83" s="149"/>
    </row>
    <row r="84" spans="1:27" s="142" customFormat="1" ht="21" customHeight="1">
      <c r="A84" s="273">
        <v>15</v>
      </c>
      <c r="B84" s="305" t="s">
        <v>244</v>
      </c>
      <c r="C84" s="305"/>
      <c r="D84" s="273"/>
      <c r="E84" s="273"/>
      <c r="F84" s="305"/>
      <c r="G84" s="305"/>
      <c r="H84" s="310"/>
      <c r="I84" s="153"/>
      <c r="L84" s="149"/>
    </row>
    <row r="85" spans="1:27" s="113" customFormat="1" ht="21" customHeight="1">
      <c r="A85" s="273">
        <v>16</v>
      </c>
      <c r="B85" s="305" t="s">
        <v>79</v>
      </c>
      <c r="C85" s="318"/>
      <c r="D85" s="273"/>
      <c r="E85" s="273"/>
      <c r="F85" s="305"/>
      <c r="G85" s="305"/>
      <c r="H85" s="305"/>
      <c r="I85" s="306"/>
      <c r="J85" s="148"/>
      <c r="K85" s="251"/>
      <c r="L85" s="251"/>
      <c r="M85" s="251"/>
    </row>
    <row r="86" spans="1:27" s="113" customFormat="1" ht="21" customHeight="1">
      <c r="A86" s="273">
        <v>17</v>
      </c>
      <c r="B86" s="305" t="s">
        <v>222</v>
      </c>
      <c r="C86" s="318"/>
      <c r="D86" s="273"/>
      <c r="E86" s="273"/>
      <c r="F86" s="305"/>
      <c r="G86" s="305"/>
      <c r="H86" s="306"/>
      <c r="I86" s="302"/>
      <c r="J86" s="148"/>
      <c r="K86" s="251"/>
      <c r="L86" s="251"/>
      <c r="M86" s="251"/>
      <c r="N86" s="251"/>
      <c r="O86" s="251"/>
    </row>
    <row r="87" spans="1:27" s="113" customFormat="1" ht="21" customHeight="1">
      <c r="A87" s="273">
        <v>18</v>
      </c>
      <c r="B87" s="305" t="s">
        <v>78</v>
      </c>
      <c r="C87" s="318"/>
      <c r="D87" s="273"/>
      <c r="E87" s="273"/>
      <c r="F87" s="305"/>
      <c r="G87" s="305"/>
      <c r="H87" s="305"/>
      <c r="I87" s="305"/>
      <c r="J87" s="305"/>
      <c r="K87" s="251"/>
      <c r="L87" s="251"/>
      <c r="M87" s="251"/>
      <c r="N87" s="251"/>
      <c r="O87" s="251"/>
    </row>
    <row r="88" spans="1:27" s="113" customFormat="1" ht="21" customHeight="1">
      <c r="A88" s="273"/>
      <c r="B88" s="305"/>
      <c r="C88" s="274" t="s">
        <v>76</v>
      </c>
      <c r="D88" s="273"/>
      <c r="E88" s="273"/>
      <c r="F88" s="305"/>
      <c r="G88" s="305"/>
      <c r="H88" s="305"/>
      <c r="I88" s="305"/>
      <c r="J88" s="305"/>
      <c r="K88" s="305"/>
      <c r="L88" s="305"/>
      <c r="M88" s="305"/>
      <c r="N88" s="305"/>
      <c r="O88" s="305"/>
      <c r="P88" s="302"/>
      <c r="Q88" s="302"/>
      <c r="R88" s="306"/>
      <c r="S88" s="302"/>
      <c r="T88" s="252"/>
    </row>
    <row r="89" spans="1:27" s="113" customFormat="1" ht="21" customHeight="1">
      <c r="A89" s="273"/>
      <c r="B89" s="305"/>
      <c r="C89" s="274" t="s">
        <v>77</v>
      </c>
      <c r="D89" s="273"/>
      <c r="E89" s="273"/>
      <c r="F89" s="305"/>
      <c r="G89" s="305"/>
      <c r="H89" s="305"/>
      <c r="I89" s="305"/>
      <c r="J89" s="305"/>
      <c r="K89" s="305"/>
      <c r="L89" s="305"/>
      <c r="M89" s="305"/>
      <c r="N89" s="305"/>
      <c r="O89" s="305"/>
      <c r="P89" s="302"/>
      <c r="Q89" s="302"/>
      <c r="R89" s="306"/>
      <c r="S89" s="302"/>
      <c r="T89" s="252"/>
    </row>
    <row r="90" spans="1:27" s="142" customFormat="1" ht="21" customHeight="1">
      <c r="A90" s="273">
        <v>19</v>
      </c>
      <c r="B90" s="355" t="s">
        <v>245</v>
      </c>
      <c r="C90" s="318"/>
      <c r="D90" s="273"/>
      <c r="E90" s="273"/>
      <c r="F90" s="357"/>
      <c r="G90" s="251"/>
      <c r="H90" s="251"/>
      <c r="I90" s="251"/>
      <c r="J90" s="251"/>
      <c r="K90" s="251"/>
      <c r="L90" s="251"/>
      <c r="M90" s="251"/>
      <c r="N90" s="251"/>
      <c r="R90" s="149"/>
      <c r="T90" s="154"/>
    </row>
    <row r="91" spans="1:27" s="142" customFormat="1" ht="21" customHeight="1">
      <c r="A91" s="273"/>
      <c r="B91" s="355" t="s">
        <v>246</v>
      </c>
      <c r="C91" s="318"/>
      <c r="D91" s="273"/>
      <c r="E91" s="273"/>
      <c r="F91" s="354"/>
      <c r="G91" s="272" t="s">
        <v>247</v>
      </c>
      <c r="H91" s="355" t="s">
        <v>273</v>
      </c>
      <c r="I91" s="355"/>
      <c r="J91" s="355"/>
      <c r="K91" s="355"/>
      <c r="L91" s="355"/>
      <c r="M91" s="354"/>
      <c r="N91" s="272" t="s">
        <v>247</v>
      </c>
      <c r="O91" s="142" t="s">
        <v>410</v>
      </c>
      <c r="R91" s="149"/>
      <c r="T91" s="154"/>
    </row>
    <row r="92" spans="1:27" s="142" customFormat="1" ht="21" customHeight="1">
      <c r="A92" s="273"/>
      <c r="B92" s="355" t="s">
        <v>248</v>
      </c>
      <c r="C92" s="318"/>
      <c r="D92" s="273"/>
      <c r="E92" s="273"/>
      <c r="F92" s="355"/>
      <c r="G92" s="355"/>
      <c r="H92" s="355"/>
      <c r="I92" s="355"/>
      <c r="J92" s="355"/>
      <c r="K92" s="355"/>
      <c r="L92" s="355"/>
      <c r="M92" s="437"/>
      <c r="N92" s="438"/>
      <c r="O92" s="109"/>
      <c r="P92" s="204"/>
      <c r="R92" s="149"/>
      <c r="T92" s="154"/>
    </row>
    <row r="93" spans="1:27" s="113" customFormat="1" ht="17.25" customHeight="1">
      <c r="A93" s="273">
        <v>20</v>
      </c>
      <c r="B93" s="355" t="s">
        <v>32</v>
      </c>
      <c r="C93" s="318"/>
      <c r="D93" s="273"/>
      <c r="E93" s="273"/>
      <c r="F93" s="355"/>
      <c r="G93" s="355"/>
      <c r="H93" s="355"/>
      <c r="I93" s="355"/>
      <c r="J93" s="355"/>
      <c r="K93" s="355"/>
      <c r="L93" s="355"/>
      <c r="M93" s="251"/>
      <c r="N93" s="251"/>
      <c r="O93" s="251"/>
    </row>
    <row r="94" spans="1:27" s="113" customFormat="1">
      <c r="B94" s="426"/>
      <c r="C94" s="426"/>
      <c r="D94" s="426"/>
      <c r="E94" s="427">
        <v>1</v>
      </c>
      <c r="F94" s="428"/>
      <c r="G94" s="428"/>
      <c r="H94" s="429"/>
      <c r="I94" s="427">
        <v>2</v>
      </c>
      <c r="J94" s="428"/>
      <c r="K94" s="428"/>
      <c r="L94" s="429"/>
      <c r="M94" s="427">
        <v>3</v>
      </c>
      <c r="N94" s="428"/>
      <c r="O94" s="428"/>
      <c r="P94" s="429"/>
      <c r="Q94" s="427">
        <v>4</v>
      </c>
      <c r="R94" s="428"/>
      <c r="S94" s="428"/>
      <c r="T94" s="429"/>
      <c r="U94" s="427">
        <v>5</v>
      </c>
      <c r="V94" s="428"/>
      <c r="W94" s="428"/>
      <c r="X94" s="429"/>
      <c r="Y94" s="134"/>
      <c r="Z94" s="134"/>
      <c r="AA94" s="134"/>
    </row>
    <row r="95" spans="1:27" s="113" customFormat="1" ht="22.2" customHeight="1">
      <c r="A95" s="126"/>
      <c r="B95" s="424" t="s">
        <v>49</v>
      </c>
      <c r="C95" s="424"/>
      <c r="D95" s="424"/>
      <c r="E95" s="425"/>
      <c r="F95" s="425"/>
      <c r="G95" s="425"/>
      <c r="H95" s="425"/>
      <c r="I95" s="425"/>
      <c r="J95" s="425"/>
      <c r="K95" s="425"/>
      <c r="L95" s="425"/>
      <c r="M95" s="425"/>
      <c r="N95" s="425"/>
      <c r="O95" s="425"/>
      <c r="P95" s="425"/>
      <c r="Q95" s="425"/>
      <c r="R95" s="425"/>
      <c r="S95" s="425"/>
      <c r="T95" s="425"/>
      <c r="U95" s="425"/>
      <c r="V95" s="425"/>
      <c r="W95" s="425"/>
      <c r="X95" s="425"/>
      <c r="Y95" s="134"/>
      <c r="Z95" s="134"/>
      <c r="AA95" s="134"/>
    </row>
    <row r="96" spans="1:27" s="113" customFormat="1" ht="22.2" customHeight="1">
      <c r="A96" s="126"/>
      <c r="B96" s="409" t="s">
        <v>2</v>
      </c>
      <c r="C96" s="410"/>
      <c r="D96" s="411"/>
      <c r="E96" s="412"/>
      <c r="F96" s="413"/>
      <c r="G96" s="413"/>
      <c r="H96" s="414"/>
      <c r="I96" s="412"/>
      <c r="J96" s="413"/>
      <c r="K96" s="413"/>
      <c r="L96" s="414"/>
      <c r="M96" s="412"/>
      <c r="N96" s="413"/>
      <c r="O96" s="413"/>
      <c r="P96" s="414"/>
      <c r="Q96" s="412"/>
      <c r="R96" s="413"/>
      <c r="S96" s="413"/>
      <c r="T96" s="414"/>
      <c r="U96" s="412"/>
      <c r="V96" s="413"/>
      <c r="W96" s="413"/>
      <c r="X96" s="414"/>
      <c r="Y96" s="134"/>
      <c r="Z96" s="134"/>
      <c r="AA96" s="134"/>
    </row>
    <row r="97" spans="1:36" s="113" customFormat="1" ht="22.2" customHeight="1">
      <c r="A97" s="126"/>
      <c r="B97" s="415" t="s">
        <v>33</v>
      </c>
      <c r="C97" s="415"/>
      <c r="D97" s="415"/>
      <c r="E97" s="416"/>
      <c r="F97" s="416"/>
      <c r="G97" s="416"/>
      <c r="H97" s="416"/>
      <c r="I97" s="416"/>
      <c r="J97" s="416"/>
      <c r="K97" s="416"/>
      <c r="L97" s="416"/>
      <c r="M97" s="416"/>
      <c r="N97" s="416"/>
      <c r="O97" s="416"/>
      <c r="P97" s="416"/>
      <c r="Q97" s="416"/>
      <c r="R97" s="416"/>
      <c r="S97" s="416"/>
      <c r="T97" s="416"/>
      <c r="U97" s="416"/>
      <c r="V97" s="416"/>
      <c r="W97" s="416"/>
      <c r="X97" s="416"/>
      <c r="Y97" s="155"/>
      <c r="Z97" s="155"/>
      <c r="AA97" s="155"/>
    </row>
    <row r="98" spans="1:36" s="113" customFormat="1" ht="22.2" customHeight="1">
      <c r="A98" s="126"/>
      <c r="B98" s="417" t="s">
        <v>35</v>
      </c>
      <c r="C98" s="417"/>
      <c r="D98" s="417"/>
      <c r="E98" s="197"/>
      <c r="F98" s="197"/>
      <c r="G98" s="197"/>
      <c r="H98" s="197"/>
      <c r="I98" s="197"/>
      <c r="J98" s="197"/>
      <c r="K98" s="197"/>
      <c r="L98" s="197"/>
      <c r="M98" s="197"/>
      <c r="N98" s="197"/>
      <c r="O98" s="197"/>
      <c r="P98" s="197"/>
      <c r="Q98" s="197"/>
      <c r="R98" s="197"/>
      <c r="S98" s="197"/>
      <c r="T98" s="197"/>
      <c r="U98" s="197"/>
      <c r="V98" s="197"/>
      <c r="W98" s="197"/>
      <c r="X98" s="197"/>
      <c r="Y98" s="156"/>
      <c r="Z98" s="156"/>
      <c r="AA98" s="156"/>
    </row>
    <row r="99" spans="1:36" s="113" customFormat="1" ht="22.2" customHeight="1">
      <c r="A99" s="126"/>
      <c r="B99" s="418" t="s">
        <v>415</v>
      </c>
      <c r="C99" s="419"/>
      <c r="D99" s="420"/>
      <c r="E99" s="421"/>
      <c r="F99" s="422"/>
      <c r="G99" s="422"/>
      <c r="H99" s="423"/>
      <c r="I99" s="421"/>
      <c r="J99" s="422"/>
      <c r="K99" s="422"/>
      <c r="L99" s="423"/>
      <c r="M99" s="421"/>
      <c r="N99" s="422"/>
      <c r="O99" s="422"/>
      <c r="P99" s="423"/>
      <c r="Q99" s="421"/>
      <c r="R99" s="422"/>
      <c r="S99" s="422"/>
      <c r="T99" s="423"/>
      <c r="U99" s="421"/>
      <c r="V99" s="422"/>
      <c r="W99" s="422"/>
      <c r="X99" s="423"/>
      <c r="Y99" s="156"/>
      <c r="Z99" s="156"/>
      <c r="AA99" s="156"/>
    </row>
    <row r="100" spans="1:36" s="113" customFormat="1" ht="22.2" customHeight="1">
      <c r="A100" s="126"/>
      <c r="B100" s="418" t="s">
        <v>416</v>
      </c>
      <c r="C100" s="419"/>
      <c r="D100" s="420"/>
      <c r="E100" s="198"/>
      <c r="F100" s="198"/>
      <c r="G100" s="198"/>
      <c r="H100" s="198"/>
      <c r="I100" s="198"/>
      <c r="J100" s="198"/>
      <c r="K100" s="198"/>
      <c r="L100" s="198"/>
      <c r="M100" s="198"/>
      <c r="N100" s="198"/>
      <c r="O100" s="198"/>
      <c r="P100" s="198"/>
      <c r="Q100" s="198"/>
      <c r="R100" s="198"/>
      <c r="S100" s="198"/>
      <c r="T100" s="198"/>
      <c r="U100" s="198"/>
      <c r="V100" s="198"/>
      <c r="W100" s="198"/>
      <c r="X100" s="252"/>
      <c r="Y100" s="156"/>
      <c r="Z100" s="156"/>
      <c r="AA100" s="156"/>
    </row>
    <row r="101" spans="1:36" s="113" customFormat="1" ht="22.2" customHeight="1">
      <c r="A101" s="126"/>
      <c r="B101" s="417" t="s">
        <v>411</v>
      </c>
      <c r="C101" s="417"/>
      <c r="D101" s="417"/>
      <c r="E101" s="416"/>
      <c r="F101" s="416"/>
      <c r="G101" s="416"/>
      <c r="H101" s="416"/>
      <c r="I101" s="416"/>
      <c r="J101" s="416"/>
      <c r="K101" s="416"/>
      <c r="L101" s="416"/>
      <c r="M101" s="416"/>
      <c r="N101" s="416"/>
      <c r="O101" s="416"/>
      <c r="P101" s="416"/>
      <c r="Q101" s="416"/>
      <c r="R101" s="416"/>
      <c r="S101" s="416"/>
      <c r="T101" s="416"/>
      <c r="U101" s="416"/>
      <c r="V101" s="416"/>
      <c r="W101" s="416"/>
      <c r="X101" s="416"/>
      <c r="Y101" s="155"/>
      <c r="Z101" s="155"/>
      <c r="AA101" s="155"/>
      <c r="AJ101" s="124"/>
    </row>
    <row r="102" spans="1:36" s="113" customFormat="1" ht="22.2" customHeight="1">
      <c r="A102" s="126"/>
      <c r="B102" s="392" t="s">
        <v>823</v>
      </c>
      <c r="C102" s="393"/>
      <c r="D102" s="394"/>
      <c r="E102" s="406"/>
      <c r="F102" s="407"/>
      <c r="G102" s="407"/>
      <c r="H102" s="408"/>
      <c r="I102" s="406"/>
      <c r="J102" s="407"/>
      <c r="K102" s="407"/>
      <c r="L102" s="408"/>
      <c r="M102" s="406"/>
      <c r="N102" s="407"/>
      <c r="O102" s="407"/>
      <c r="P102" s="408"/>
      <c r="Q102" s="406"/>
      <c r="R102" s="407"/>
      <c r="S102" s="407"/>
      <c r="T102" s="408"/>
      <c r="U102" s="406"/>
      <c r="V102" s="407"/>
      <c r="W102" s="407"/>
      <c r="X102" s="408"/>
      <c r="Y102" s="155"/>
      <c r="Z102" s="155"/>
      <c r="AA102" s="155"/>
      <c r="AJ102" s="124"/>
    </row>
    <row r="103" spans="1:36" s="113" customFormat="1" ht="22.2" customHeight="1">
      <c r="A103" s="126"/>
      <c r="B103" s="392" t="s">
        <v>825</v>
      </c>
      <c r="C103" s="393"/>
      <c r="D103" s="394"/>
      <c r="E103" s="395"/>
      <c r="F103" s="396"/>
      <c r="G103" s="396"/>
      <c r="H103" s="397"/>
      <c r="I103" s="395"/>
      <c r="J103" s="396"/>
      <c r="K103" s="396"/>
      <c r="L103" s="397"/>
      <c r="M103" s="395"/>
      <c r="N103" s="396"/>
      <c r="O103" s="396"/>
      <c r="P103" s="397"/>
      <c r="Q103" s="395"/>
      <c r="R103" s="396"/>
      <c r="S103" s="396"/>
      <c r="T103" s="397"/>
      <c r="U103" s="395"/>
      <c r="V103" s="396"/>
      <c r="W103" s="396"/>
      <c r="X103" s="397"/>
      <c r="Y103" s="155"/>
      <c r="Z103" s="155"/>
      <c r="AA103" s="155"/>
      <c r="AJ103" s="124"/>
    </row>
    <row r="104" spans="1:36" s="113" customFormat="1" ht="22.2" customHeight="1">
      <c r="A104" s="126"/>
      <c r="B104" s="392" t="s">
        <v>824</v>
      </c>
      <c r="C104" s="393"/>
      <c r="D104" s="394"/>
      <c r="E104" s="395"/>
      <c r="F104" s="396"/>
      <c r="G104" s="396"/>
      <c r="H104" s="397"/>
      <c r="I104" s="395"/>
      <c r="J104" s="396"/>
      <c r="K104" s="396"/>
      <c r="L104" s="397"/>
      <c r="M104" s="395"/>
      <c r="N104" s="396"/>
      <c r="O104" s="396"/>
      <c r="P104" s="397"/>
      <c r="Q104" s="395"/>
      <c r="R104" s="396"/>
      <c r="S104" s="396"/>
      <c r="T104" s="397"/>
      <c r="U104" s="395"/>
      <c r="V104" s="396"/>
      <c r="W104" s="396"/>
      <c r="X104" s="397"/>
      <c r="Y104" s="155"/>
      <c r="Z104" s="155"/>
      <c r="AA104" s="155"/>
      <c r="AJ104" s="124"/>
    </row>
    <row r="105" spans="1:36" s="113" customFormat="1">
      <c r="A105" s="126"/>
      <c r="B105" s="398" t="s">
        <v>42</v>
      </c>
      <c r="C105" s="401"/>
      <c r="D105" s="402"/>
      <c r="E105" s="403" t="s">
        <v>267</v>
      </c>
      <c r="F105" s="404"/>
      <c r="G105" s="405" t="s">
        <v>268</v>
      </c>
      <c r="H105" s="403"/>
      <c r="I105" s="403" t="s">
        <v>267</v>
      </c>
      <c r="J105" s="404"/>
      <c r="K105" s="405" t="s">
        <v>268</v>
      </c>
      <c r="L105" s="403"/>
      <c r="M105" s="403" t="s">
        <v>267</v>
      </c>
      <c r="N105" s="404"/>
      <c r="O105" s="405" t="s">
        <v>268</v>
      </c>
      <c r="P105" s="403"/>
      <c r="Q105" s="403" t="s">
        <v>267</v>
      </c>
      <c r="R105" s="404"/>
      <c r="S105" s="405" t="s">
        <v>268</v>
      </c>
      <c r="T105" s="403"/>
      <c r="U105" s="403" t="s">
        <v>267</v>
      </c>
      <c r="V105" s="404"/>
      <c r="W105" s="405" t="s">
        <v>268</v>
      </c>
      <c r="X105" s="403"/>
      <c r="Y105" s="157"/>
      <c r="Z105" s="157"/>
      <c r="AA105" s="157"/>
      <c r="AJ105" s="124"/>
    </row>
    <row r="106" spans="1:36" s="113" customFormat="1" ht="17.399999999999999" customHeight="1">
      <c r="A106" s="126"/>
      <c r="B106" s="399"/>
      <c r="C106" s="391" t="s">
        <v>43</v>
      </c>
      <c r="D106" s="391"/>
      <c r="E106" s="388"/>
      <c r="F106" s="389"/>
      <c r="G106" s="388"/>
      <c r="H106" s="389"/>
      <c r="I106" s="388"/>
      <c r="J106" s="389"/>
      <c r="K106" s="388"/>
      <c r="L106" s="389"/>
      <c r="M106" s="388"/>
      <c r="N106" s="389"/>
      <c r="O106" s="388"/>
      <c r="P106" s="389"/>
      <c r="Q106" s="388"/>
      <c r="R106" s="389"/>
      <c r="S106" s="388"/>
      <c r="T106" s="389"/>
      <c r="U106" s="388"/>
      <c r="V106" s="389"/>
      <c r="W106" s="388"/>
      <c r="X106" s="390"/>
      <c r="Y106" s="158"/>
      <c r="Z106" s="158"/>
      <c r="AA106" s="158"/>
    </row>
    <row r="107" spans="1:36" s="113" customFormat="1" ht="17.399999999999999" customHeight="1">
      <c r="A107" s="126"/>
      <c r="B107" s="399"/>
      <c r="C107" s="391" t="s">
        <v>44</v>
      </c>
      <c r="D107" s="391"/>
      <c r="E107" s="388"/>
      <c r="F107" s="389"/>
      <c r="G107" s="388"/>
      <c r="H107" s="389"/>
      <c r="I107" s="388"/>
      <c r="J107" s="389"/>
      <c r="K107" s="388"/>
      <c r="L107" s="389"/>
      <c r="M107" s="388"/>
      <c r="N107" s="389"/>
      <c r="O107" s="388"/>
      <c r="P107" s="389"/>
      <c r="Q107" s="388"/>
      <c r="R107" s="389"/>
      <c r="S107" s="388"/>
      <c r="T107" s="389"/>
      <c r="U107" s="388"/>
      <c r="V107" s="389"/>
      <c r="W107" s="388"/>
      <c r="X107" s="390"/>
      <c r="Y107" s="158"/>
      <c r="Z107" s="158"/>
      <c r="AA107" s="158"/>
    </row>
    <row r="108" spans="1:36" s="113" customFormat="1" ht="17.399999999999999" customHeight="1">
      <c r="A108" s="126"/>
      <c r="B108" s="399"/>
      <c r="C108" s="391" t="s">
        <v>45</v>
      </c>
      <c r="D108" s="391"/>
      <c r="E108" s="388"/>
      <c r="F108" s="389"/>
      <c r="G108" s="388"/>
      <c r="H108" s="389"/>
      <c r="I108" s="388"/>
      <c r="J108" s="389"/>
      <c r="K108" s="388"/>
      <c r="L108" s="389"/>
      <c r="M108" s="388"/>
      <c r="N108" s="389"/>
      <c r="O108" s="388"/>
      <c r="P108" s="389"/>
      <c r="Q108" s="388"/>
      <c r="R108" s="389"/>
      <c r="S108" s="388"/>
      <c r="T108" s="389"/>
      <c r="U108" s="388"/>
      <c r="V108" s="389"/>
      <c r="W108" s="388"/>
      <c r="X108" s="390"/>
      <c r="Y108" s="158"/>
      <c r="Z108" s="158"/>
      <c r="AA108" s="158"/>
    </row>
    <row r="109" spans="1:36" s="113" customFormat="1" ht="17.399999999999999" customHeight="1">
      <c r="A109" s="126"/>
      <c r="B109" s="399"/>
      <c r="C109" s="391" t="s">
        <v>46</v>
      </c>
      <c r="D109" s="391"/>
      <c r="E109" s="388"/>
      <c r="F109" s="389"/>
      <c r="G109" s="388"/>
      <c r="H109" s="389"/>
      <c r="I109" s="388"/>
      <c r="J109" s="389"/>
      <c r="K109" s="388"/>
      <c r="L109" s="389"/>
      <c r="M109" s="388"/>
      <c r="N109" s="389"/>
      <c r="O109" s="388"/>
      <c r="P109" s="389"/>
      <c r="Q109" s="388"/>
      <c r="R109" s="389"/>
      <c r="S109" s="388"/>
      <c r="T109" s="389"/>
      <c r="U109" s="388"/>
      <c r="V109" s="389"/>
      <c r="W109" s="388"/>
      <c r="X109" s="390"/>
      <c r="Y109" s="158"/>
      <c r="Z109" s="158"/>
      <c r="AA109" s="158"/>
    </row>
    <row r="110" spans="1:36" s="113" customFormat="1" ht="17.399999999999999" customHeight="1">
      <c r="A110" s="126"/>
      <c r="B110" s="399"/>
      <c r="C110" s="391" t="s">
        <v>47</v>
      </c>
      <c r="D110" s="391"/>
      <c r="E110" s="388"/>
      <c r="F110" s="389"/>
      <c r="G110" s="388"/>
      <c r="H110" s="389"/>
      <c r="I110" s="388"/>
      <c r="J110" s="389"/>
      <c r="K110" s="388"/>
      <c r="L110" s="389"/>
      <c r="M110" s="388"/>
      <c r="N110" s="389"/>
      <c r="O110" s="388"/>
      <c r="P110" s="389"/>
      <c r="Q110" s="388"/>
      <c r="R110" s="389"/>
      <c r="S110" s="388"/>
      <c r="T110" s="389"/>
      <c r="U110" s="388"/>
      <c r="V110" s="389"/>
      <c r="W110" s="388"/>
      <c r="X110" s="390"/>
      <c r="Y110" s="158"/>
      <c r="Z110" s="158"/>
      <c r="AA110" s="158"/>
    </row>
    <row r="111" spans="1:36" s="113" customFormat="1" ht="17.399999999999999" customHeight="1">
      <c r="A111" s="126"/>
      <c r="B111" s="400"/>
      <c r="C111" s="391" t="s">
        <v>48</v>
      </c>
      <c r="D111" s="391"/>
      <c r="E111" s="388"/>
      <c r="F111" s="389"/>
      <c r="G111" s="388"/>
      <c r="H111" s="389"/>
      <c r="I111" s="388"/>
      <c r="J111" s="389"/>
      <c r="K111" s="388"/>
      <c r="L111" s="389"/>
      <c r="M111" s="388"/>
      <c r="N111" s="389"/>
      <c r="O111" s="388"/>
      <c r="P111" s="389"/>
      <c r="Q111" s="388"/>
      <c r="R111" s="389"/>
      <c r="S111" s="388"/>
      <c r="T111" s="389"/>
      <c r="U111" s="388"/>
      <c r="V111" s="389"/>
      <c r="W111" s="388"/>
      <c r="X111" s="390"/>
      <c r="Y111" s="158"/>
      <c r="Z111" s="158"/>
      <c r="AA111" s="158"/>
    </row>
    <row r="112" spans="1:36" s="113" customFormat="1" ht="18" customHeight="1">
      <c r="A112" s="126"/>
      <c r="B112" s="376" t="s">
        <v>53</v>
      </c>
      <c r="C112" s="377"/>
      <c r="D112" s="378"/>
      <c r="E112" s="379"/>
      <c r="F112" s="380"/>
      <c r="G112" s="380"/>
      <c r="H112" s="381"/>
      <c r="I112" s="379"/>
      <c r="J112" s="380"/>
      <c r="K112" s="380"/>
      <c r="L112" s="381"/>
      <c r="M112" s="379"/>
      <c r="N112" s="380"/>
      <c r="O112" s="380"/>
      <c r="P112" s="381"/>
      <c r="Q112" s="379"/>
      <c r="R112" s="380"/>
      <c r="S112" s="380"/>
      <c r="T112" s="381"/>
      <c r="U112" s="379"/>
      <c r="V112" s="380"/>
      <c r="W112" s="380"/>
      <c r="X112" s="381"/>
      <c r="Y112" s="156"/>
      <c r="Z112" s="156"/>
      <c r="AA112" s="156"/>
    </row>
    <row r="113" spans="1:38" s="113" customFormat="1" ht="18" customHeight="1">
      <c r="A113" s="126"/>
      <c r="B113" s="382" t="s">
        <v>223</v>
      </c>
      <c r="C113" s="383"/>
      <c r="D113" s="384"/>
      <c r="E113" s="385"/>
      <c r="F113" s="386"/>
      <c r="G113" s="386"/>
      <c r="H113" s="387"/>
      <c r="I113" s="385"/>
      <c r="J113" s="386"/>
      <c r="K113" s="386"/>
      <c r="L113" s="387"/>
      <c r="M113" s="385"/>
      <c r="N113" s="386"/>
      <c r="O113" s="386"/>
      <c r="P113" s="387"/>
      <c r="Q113" s="385"/>
      <c r="R113" s="386"/>
      <c r="S113" s="386"/>
      <c r="T113" s="387"/>
      <c r="U113" s="385"/>
      <c r="V113" s="386"/>
      <c r="W113" s="386"/>
      <c r="X113" s="387"/>
      <c r="Y113" s="159"/>
      <c r="Z113" s="159"/>
      <c r="AA113" s="159"/>
    </row>
    <row r="114" spans="1:38" s="112" customFormat="1">
      <c r="A114" s="273"/>
      <c r="B114" s="274" t="s">
        <v>30</v>
      </c>
      <c r="C114" s="275"/>
      <c r="D114" s="275"/>
      <c r="E114" s="275"/>
      <c r="F114" s="276"/>
      <c r="G114" s="276"/>
      <c r="H114" s="277"/>
      <c r="I114" s="276"/>
      <c r="J114" s="276"/>
      <c r="K114" s="275"/>
      <c r="L114" s="275"/>
      <c r="M114" s="278"/>
      <c r="N114" s="278"/>
      <c r="O114" s="277"/>
      <c r="P114" s="279"/>
      <c r="Q114" s="279"/>
      <c r="R114" s="279"/>
      <c r="S114" s="279"/>
      <c r="T114" s="279"/>
      <c r="U114" s="280"/>
      <c r="V114" s="281"/>
      <c r="W114" s="282"/>
      <c r="X114" s="283"/>
    </row>
    <row r="115" spans="1:38" s="112" customFormat="1">
      <c r="A115" s="273" t="s">
        <v>235</v>
      </c>
      <c r="B115" s="284" t="s">
        <v>259</v>
      </c>
      <c r="C115" s="285"/>
      <c r="D115" s="285"/>
      <c r="E115" s="285"/>
      <c r="F115" s="277"/>
      <c r="G115" s="283"/>
      <c r="H115" s="283"/>
      <c r="I115" s="277"/>
      <c r="J115" s="277"/>
      <c r="K115" s="285"/>
      <c r="L115" s="285"/>
      <c r="M115" s="286"/>
      <c r="N115" s="286"/>
      <c r="O115" s="283"/>
      <c r="P115" s="287"/>
      <c r="Q115" s="287"/>
      <c r="R115" s="279"/>
      <c r="S115" s="279"/>
      <c r="T115" s="279"/>
      <c r="U115" s="280"/>
      <c r="V115" s="281"/>
      <c r="W115" s="282"/>
      <c r="X115" s="283"/>
    </row>
    <row r="116" spans="1:38" s="112" customFormat="1">
      <c r="A116" s="273" t="s">
        <v>236</v>
      </c>
      <c r="B116" s="285" t="s">
        <v>260</v>
      </c>
      <c r="C116" s="285"/>
      <c r="D116" s="285"/>
      <c r="E116" s="285"/>
      <c r="F116" s="277"/>
      <c r="G116" s="285"/>
      <c r="H116" s="283"/>
      <c r="I116" s="277"/>
      <c r="J116" s="277"/>
      <c r="K116" s="285"/>
      <c r="L116" s="285"/>
      <c r="M116" s="286"/>
      <c r="N116" s="286"/>
      <c r="O116" s="283"/>
      <c r="P116" s="287"/>
      <c r="Q116" s="287"/>
      <c r="R116" s="279"/>
      <c r="S116" s="279"/>
      <c r="T116" s="279"/>
      <c r="U116" s="280"/>
      <c r="V116" s="281"/>
      <c r="W116" s="282"/>
      <c r="X116" s="283"/>
    </row>
    <row r="117" spans="1:38" s="112" customFormat="1">
      <c r="A117" s="273" t="s">
        <v>250</v>
      </c>
      <c r="B117" s="284" t="s">
        <v>261</v>
      </c>
      <c r="C117" s="285"/>
      <c r="D117" s="285"/>
      <c r="E117" s="285"/>
      <c r="F117" s="277"/>
      <c r="G117" s="285"/>
      <c r="H117" s="283"/>
      <c r="I117" s="277"/>
      <c r="J117" s="277"/>
      <c r="K117" s="285"/>
      <c r="L117" s="285"/>
      <c r="M117" s="286"/>
      <c r="N117" s="286"/>
      <c r="O117" s="283"/>
      <c r="P117" s="287"/>
      <c r="Q117" s="287"/>
      <c r="R117" s="279"/>
      <c r="S117" s="279"/>
      <c r="T117" s="279"/>
      <c r="U117" s="280"/>
      <c r="V117" s="281"/>
      <c r="W117" s="282"/>
      <c r="X117" s="283"/>
    </row>
    <row r="118" spans="1:38" s="164" customFormat="1">
      <c r="A118" s="273" t="s">
        <v>251</v>
      </c>
      <c r="B118" s="288" t="s">
        <v>270</v>
      </c>
      <c r="C118" s="289"/>
      <c r="D118" s="289"/>
      <c r="E118" s="289"/>
      <c r="F118" s="289"/>
      <c r="G118" s="289"/>
      <c r="H118" s="289"/>
      <c r="I118" s="289"/>
      <c r="J118" s="289"/>
      <c r="K118" s="289"/>
      <c r="L118" s="290" t="s">
        <v>271</v>
      </c>
      <c r="M118" s="291"/>
      <c r="N118" s="291"/>
      <c r="O118" s="291"/>
      <c r="P118" s="291"/>
      <c r="Q118" s="291"/>
      <c r="R118" s="292"/>
      <c r="S118" s="292"/>
      <c r="T118" s="292"/>
      <c r="U118" s="293"/>
      <c r="V118" s="294"/>
      <c r="W118" s="295"/>
      <c r="X118" s="289"/>
    </row>
    <row r="119" spans="1:38" s="112" customFormat="1">
      <c r="A119" s="273" t="s">
        <v>252</v>
      </c>
      <c r="B119" s="296" t="s">
        <v>262</v>
      </c>
      <c r="C119" s="275"/>
      <c r="D119" s="275"/>
      <c r="E119" s="275"/>
      <c r="F119" s="276"/>
      <c r="G119" s="276"/>
      <c r="H119" s="276"/>
      <c r="I119" s="276"/>
      <c r="J119" s="276"/>
      <c r="K119" s="275"/>
      <c r="L119" s="275"/>
      <c r="M119" s="278"/>
      <c r="N119" s="278"/>
      <c r="O119" s="278"/>
      <c r="P119" s="279"/>
      <c r="Q119" s="279"/>
      <c r="R119" s="279"/>
      <c r="S119" s="279"/>
      <c r="T119" s="279"/>
      <c r="U119" s="280"/>
      <c r="V119" s="281"/>
      <c r="W119" s="282"/>
      <c r="X119" s="283"/>
    </row>
    <row r="120" spans="1:38" s="112" customFormat="1">
      <c r="A120" s="273" t="s">
        <v>253</v>
      </c>
      <c r="B120" s="296" t="s">
        <v>263</v>
      </c>
      <c r="C120" s="275"/>
      <c r="D120" s="275"/>
      <c r="E120" s="275"/>
      <c r="F120" s="276"/>
      <c r="G120" s="276"/>
      <c r="H120" s="276"/>
      <c r="I120" s="276"/>
      <c r="J120" s="276"/>
      <c r="K120" s="275"/>
      <c r="L120" s="275"/>
      <c r="M120" s="278"/>
      <c r="N120" s="278"/>
      <c r="O120" s="278"/>
      <c r="P120" s="279"/>
      <c r="Q120" s="279"/>
      <c r="R120" s="279"/>
      <c r="S120" s="279"/>
      <c r="T120" s="279"/>
      <c r="U120" s="280"/>
      <c r="V120" s="281"/>
      <c r="W120" s="282"/>
      <c r="X120" s="283"/>
      <c r="AC120" s="160"/>
      <c r="AD120" s="160"/>
      <c r="AE120" s="160"/>
      <c r="AF120" s="161"/>
      <c r="AG120" s="161"/>
      <c r="AH120" s="162"/>
      <c r="AI120" s="162"/>
      <c r="AJ120" s="162"/>
      <c r="AK120" s="163"/>
      <c r="AL120" s="163"/>
    </row>
    <row r="121" spans="1:38">
      <c r="A121" s="273" t="s">
        <v>254</v>
      </c>
      <c r="B121" s="297" t="s">
        <v>264</v>
      </c>
      <c r="C121" s="298"/>
      <c r="D121" s="298"/>
      <c r="E121" s="275"/>
      <c r="F121" s="298"/>
      <c r="G121" s="298"/>
      <c r="H121" s="298"/>
      <c r="I121" s="298"/>
      <c r="J121" s="298"/>
      <c r="K121" s="298"/>
      <c r="L121" s="298"/>
      <c r="M121" s="298"/>
      <c r="N121" s="298"/>
      <c r="O121" s="298"/>
      <c r="P121" s="298"/>
      <c r="Q121" s="298"/>
      <c r="R121" s="298"/>
      <c r="S121" s="298"/>
      <c r="T121" s="298"/>
      <c r="U121" s="298"/>
      <c r="V121" s="298"/>
      <c r="W121" s="298"/>
      <c r="X121" s="298"/>
    </row>
    <row r="122" spans="1:38">
      <c r="A122" s="273" t="s">
        <v>255</v>
      </c>
      <c r="B122" s="297" t="s">
        <v>265</v>
      </c>
      <c r="C122" s="298"/>
      <c r="D122" s="298"/>
      <c r="E122" s="275"/>
      <c r="F122" s="298"/>
      <c r="G122" s="298"/>
      <c r="H122" s="298"/>
      <c r="I122" s="298"/>
      <c r="J122" s="298"/>
      <c r="K122" s="298"/>
      <c r="L122" s="298"/>
      <c r="M122" s="298"/>
      <c r="N122" s="298"/>
      <c r="O122" s="298"/>
      <c r="P122" s="298"/>
      <c r="Q122" s="298"/>
      <c r="R122" s="298"/>
      <c r="S122" s="298"/>
      <c r="T122" s="298"/>
      <c r="U122" s="298"/>
      <c r="V122" s="298"/>
      <c r="W122" s="298"/>
      <c r="X122" s="298"/>
    </row>
    <row r="123" spans="1:38">
      <c r="A123" s="273" t="s">
        <v>256</v>
      </c>
      <c r="B123" s="297" t="s">
        <v>266</v>
      </c>
      <c r="C123" s="298"/>
      <c r="D123" s="298"/>
      <c r="E123" s="275"/>
      <c r="F123" s="298"/>
      <c r="G123" s="298"/>
      <c r="H123" s="298"/>
      <c r="I123" s="298"/>
      <c r="J123" s="298"/>
      <c r="K123" s="298"/>
      <c r="L123" s="298"/>
      <c r="M123" s="298"/>
      <c r="N123" s="298"/>
      <c r="O123" s="298"/>
      <c r="P123" s="298"/>
      <c r="Q123" s="298"/>
      <c r="R123" s="298"/>
      <c r="S123" s="298"/>
      <c r="T123" s="298"/>
      <c r="U123" s="298"/>
      <c r="V123" s="298"/>
      <c r="W123" s="298"/>
      <c r="X123" s="298"/>
    </row>
    <row r="124" spans="1:38" s="154" customFormat="1">
      <c r="A124" s="273" t="s">
        <v>257</v>
      </c>
      <c r="B124" s="297" t="s">
        <v>269</v>
      </c>
      <c r="C124" s="299"/>
      <c r="D124" s="299"/>
      <c r="E124" s="300"/>
      <c r="F124" s="299"/>
      <c r="G124" s="299"/>
      <c r="H124" s="299"/>
      <c r="I124" s="299"/>
      <c r="J124" s="299"/>
      <c r="K124" s="299"/>
      <c r="L124" s="299"/>
      <c r="M124" s="299"/>
      <c r="N124" s="299"/>
      <c r="O124" s="299"/>
      <c r="P124" s="299"/>
      <c r="Q124" s="299"/>
      <c r="R124" s="299"/>
      <c r="S124" s="299"/>
      <c r="T124" s="299"/>
      <c r="U124" s="299"/>
      <c r="V124" s="299"/>
      <c r="W124" s="299"/>
      <c r="X124" s="299"/>
    </row>
    <row r="125" spans="1:38" s="113" customFormat="1">
      <c r="A125" s="301" t="s">
        <v>258</v>
      </c>
      <c r="B125" s="284" t="s">
        <v>489</v>
      </c>
      <c r="C125" s="275"/>
      <c r="D125" s="275"/>
      <c r="E125" s="275"/>
      <c r="F125" s="276"/>
      <c r="G125" s="275"/>
      <c r="H125" s="275"/>
      <c r="I125" s="275"/>
      <c r="J125" s="275"/>
      <c r="K125" s="276"/>
      <c r="L125" s="276"/>
      <c r="M125" s="276"/>
      <c r="N125" s="276"/>
      <c r="O125" s="276"/>
      <c r="P125" s="275"/>
      <c r="Q125" s="275"/>
      <c r="R125" s="278"/>
      <c r="S125" s="278"/>
      <c r="T125" s="279"/>
      <c r="U125" s="280"/>
      <c r="V125" s="281"/>
      <c r="W125" s="281"/>
      <c r="X125" s="302"/>
    </row>
    <row r="126" spans="1:38" ht="13.2" customHeight="1">
      <c r="A126" s="298"/>
      <c r="B126" s="426"/>
      <c r="C126" s="426"/>
      <c r="D126" s="426"/>
      <c r="E126" s="427">
        <v>6</v>
      </c>
      <c r="F126" s="428"/>
      <c r="G126" s="428"/>
      <c r="H126" s="429"/>
      <c r="I126" s="427">
        <v>7</v>
      </c>
      <c r="J126" s="428"/>
      <c r="K126" s="428"/>
      <c r="L126" s="429"/>
      <c r="M126" s="427">
        <v>8</v>
      </c>
      <c r="N126" s="428"/>
      <c r="O126" s="428"/>
      <c r="P126" s="429"/>
      <c r="Q126" s="427">
        <v>9</v>
      </c>
      <c r="R126" s="428"/>
      <c r="S126" s="428"/>
      <c r="T126" s="429"/>
      <c r="U126" s="427">
        <v>10</v>
      </c>
      <c r="V126" s="428"/>
      <c r="W126" s="428"/>
      <c r="X126" s="429"/>
    </row>
    <row r="127" spans="1:38" ht="21.6" customHeight="1">
      <c r="B127" s="424" t="s">
        <v>49</v>
      </c>
      <c r="C127" s="424"/>
      <c r="D127" s="424"/>
      <c r="E127" s="425"/>
      <c r="F127" s="425"/>
      <c r="G127" s="425"/>
      <c r="H127" s="425"/>
      <c r="I127" s="425"/>
      <c r="J127" s="425"/>
      <c r="K127" s="425"/>
      <c r="L127" s="425"/>
      <c r="M127" s="425"/>
      <c r="N127" s="425"/>
      <c r="O127" s="425"/>
      <c r="P127" s="425"/>
      <c r="Q127" s="425"/>
      <c r="R127" s="425"/>
      <c r="S127" s="425"/>
      <c r="T127" s="425"/>
      <c r="U127" s="425"/>
      <c r="V127" s="425"/>
      <c r="W127" s="425"/>
      <c r="X127" s="425"/>
    </row>
    <row r="128" spans="1:38" ht="21.6" customHeight="1">
      <c r="B128" s="409" t="s">
        <v>2</v>
      </c>
      <c r="C128" s="410"/>
      <c r="D128" s="411"/>
      <c r="E128" s="412"/>
      <c r="F128" s="413"/>
      <c r="G128" s="413"/>
      <c r="H128" s="414"/>
      <c r="I128" s="412"/>
      <c r="J128" s="413"/>
      <c r="K128" s="413"/>
      <c r="L128" s="414"/>
      <c r="M128" s="412"/>
      <c r="N128" s="413"/>
      <c r="O128" s="413"/>
      <c r="P128" s="414"/>
      <c r="Q128" s="412"/>
      <c r="R128" s="413"/>
      <c r="S128" s="413"/>
      <c r="T128" s="414"/>
      <c r="U128" s="412"/>
      <c r="V128" s="413"/>
      <c r="W128" s="413"/>
      <c r="X128" s="414"/>
    </row>
    <row r="129" spans="2:24" ht="21.6" customHeight="1">
      <c r="B129" s="415" t="s">
        <v>33</v>
      </c>
      <c r="C129" s="415"/>
      <c r="D129" s="415"/>
      <c r="E129" s="416"/>
      <c r="F129" s="416"/>
      <c r="G129" s="416"/>
      <c r="H129" s="416"/>
      <c r="I129" s="416"/>
      <c r="J129" s="416"/>
      <c r="K129" s="416"/>
      <c r="L129" s="416"/>
      <c r="M129" s="416"/>
      <c r="N129" s="416"/>
      <c r="O129" s="416"/>
      <c r="P129" s="416"/>
      <c r="Q129" s="416"/>
      <c r="R129" s="416"/>
      <c r="S129" s="416"/>
      <c r="T129" s="416"/>
      <c r="U129" s="416"/>
      <c r="V129" s="416"/>
      <c r="W129" s="416"/>
      <c r="X129" s="416"/>
    </row>
    <row r="130" spans="2:24" ht="21.6" customHeight="1">
      <c r="B130" s="417" t="s">
        <v>35</v>
      </c>
      <c r="C130" s="417"/>
      <c r="D130" s="417"/>
      <c r="E130" s="197"/>
      <c r="F130" s="197"/>
      <c r="G130" s="197"/>
      <c r="H130" s="197"/>
      <c r="I130" s="197"/>
      <c r="J130" s="197"/>
      <c r="K130" s="197"/>
      <c r="L130" s="197"/>
      <c r="M130" s="197"/>
      <c r="N130" s="197"/>
      <c r="O130" s="197"/>
      <c r="P130" s="197"/>
      <c r="Q130" s="197"/>
      <c r="R130" s="197"/>
      <c r="S130" s="197"/>
      <c r="T130" s="197"/>
      <c r="U130" s="197"/>
      <c r="V130" s="197"/>
      <c r="W130" s="197"/>
      <c r="X130" s="197"/>
    </row>
    <row r="131" spans="2:24" ht="21.6" customHeight="1">
      <c r="B131" s="418" t="s">
        <v>415</v>
      </c>
      <c r="C131" s="419"/>
      <c r="D131" s="420"/>
      <c r="E131" s="421"/>
      <c r="F131" s="422"/>
      <c r="G131" s="422"/>
      <c r="H131" s="423"/>
      <c r="I131" s="421"/>
      <c r="J131" s="422"/>
      <c r="K131" s="422"/>
      <c r="L131" s="423"/>
      <c r="M131" s="421"/>
      <c r="N131" s="422"/>
      <c r="O131" s="422"/>
      <c r="P131" s="423"/>
      <c r="Q131" s="421"/>
      <c r="R131" s="422"/>
      <c r="S131" s="422"/>
      <c r="T131" s="423"/>
      <c r="U131" s="421"/>
      <c r="V131" s="422"/>
      <c r="W131" s="422"/>
      <c r="X131" s="423"/>
    </row>
    <row r="132" spans="2:24" ht="21.6" customHeight="1">
      <c r="B132" s="418" t="s">
        <v>416</v>
      </c>
      <c r="C132" s="419"/>
      <c r="D132" s="420"/>
      <c r="E132" s="198"/>
      <c r="F132" s="198"/>
      <c r="G132" s="198"/>
      <c r="H132" s="198"/>
      <c r="I132" s="198"/>
      <c r="J132" s="198"/>
      <c r="K132" s="198"/>
      <c r="L132" s="198"/>
      <c r="M132" s="198"/>
      <c r="N132" s="198"/>
      <c r="O132" s="198"/>
      <c r="P132" s="198"/>
      <c r="Q132" s="198"/>
      <c r="R132" s="198"/>
      <c r="S132" s="198"/>
      <c r="T132" s="198"/>
      <c r="U132" s="198"/>
      <c r="V132" s="198"/>
      <c r="W132" s="198"/>
      <c r="X132" s="252"/>
    </row>
    <row r="133" spans="2:24" ht="21.6" customHeight="1">
      <c r="B133" s="417" t="s">
        <v>411</v>
      </c>
      <c r="C133" s="417"/>
      <c r="D133" s="417"/>
      <c r="E133" s="416"/>
      <c r="F133" s="416"/>
      <c r="G133" s="416"/>
      <c r="H133" s="416"/>
      <c r="I133" s="416"/>
      <c r="J133" s="416"/>
      <c r="K133" s="416"/>
      <c r="L133" s="416"/>
      <c r="M133" s="416"/>
      <c r="N133" s="416"/>
      <c r="O133" s="416"/>
      <c r="P133" s="416"/>
      <c r="Q133" s="416"/>
      <c r="R133" s="416"/>
      <c r="S133" s="416"/>
      <c r="T133" s="416"/>
      <c r="U133" s="416"/>
      <c r="V133" s="416"/>
      <c r="W133" s="416"/>
      <c r="X133" s="416"/>
    </row>
    <row r="134" spans="2:24" ht="21.6" customHeight="1">
      <c r="B134" s="392" t="s">
        <v>823</v>
      </c>
      <c r="C134" s="393"/>
      <c r="D134" s="394"/>
      <c r="E134" s="406"/>
      <c r="F134" s="407"/>
      <c r="G134" s="407"/>
      <c r="H134" s="408"/>
      <c r="I134" s="406"/>
      <c r="J134" s="407"/>
      <c r="K134" s="407"/>
      <c r="L134" s="408"/>
      <c r="M134" s="406"/>
      <c r="N134" s="407"/>
      <c r="O134" s="407"/>
      <c r="P134" s="408"/>
      <c r="Q134" s="406"/>
      <c r="R134" s="407"/>
      <c r="S134" s="407"/>
      <c r="T134" s="408"/>
      <c r="U134" s="406"/>
      <c r="V134" s="407"/>
      <c r="W134" s="407"/>
      <c r="X134" s="408"/>
    </row>
    <row r="135" spans="2:24" ht="21.6" customHeight="1">
      <c r="B135" s="392" t="s">
        <v>825</v>
      </c>
      <c r="C135" s="393"/>
      <c r="D135" s="394"/>
      <c r="E135" s="395"/>
      <c r="F135" s="396"/>
      <c r="G135" s="396"/>
      <c r="H135" s="397"/>
      <c r="I135" s="395"/>
      <c r="J135" s="396"/>
      <c r="K135" s="396"/>
      <c r="L135" s="397"/>
      <c r="M135" s="395"/>
      <c r="N135" s="396"/>
      <c r="O135" s="396"/>
      <c r="P135" s="397"/>
      <c r="Q135" s="395"/>
      <c r="R135" s="396"/>
      <c r="S135" s="396"/>
      <c r="T135" s="397"/>
      <c r="U135" s="395"/>
      <c r="V135" s="396"/>
      <c r="W135" s="396"/>
      <c r="X135" s="397"/>
    </row>
    <row r="136" spans="2:24" ht="21.6" customHeight="1">
      <c r="B136" s="392" t="s">
        <v>824</v>
      </c>
      <c r="C136" s="393"/>
      <c r="D136" s="394"/>
      <c r="E136" s="395"/>
      <c r="F136" s="396"/>
      <c r="G136" s="396"/>
      <c r="H136" s="397"/>
      <c r="I136" s="395"/>
      <c r="J136" s="396"/>
      <c r="K136" s="396"/>
      <c r="L136" s="397"/>
      <c r="M136" s="395"/>
      <c r="N136" s="396"/>
      <c r="O136" s="396"/>
      <c r="P136" s="397"/>
      <c r="Q136" s="395"/>
      <c r="R136" s="396"/>
      <c r="S136" s="396"/>
      <c r="T136" s="397"/>
      <c r="U136" s="395"/>
      <c r="V136" s="396"/>
      <c r="W136" s="396"/>
      <c r="X136" s="397"/>
    </row>
    <row r="137" spans="2:24">
      <c r="B137" s="398" t="s">
        <v>42</v>
      </c>
      <c r="C137" s="401"/>
      <c r="D137" s="402"/>
      <c r="E137" s="403" t="s">
        <v>267</v>
      </c>
      <c r="F137" s="404"/>
      <c r="G137" s="405" t="s">
        <v>268</v>
      </c>
      <c r="H137" s="403"/>
      <c r="I137" s="403" t="s">
        <v>267</v>
      </c>
      <c r="J137" s="404"/>
      <c r="K137" s="405" t="s">
        <v>268</v>
      </c>
      <c r="L137" s="403"/>
      <c r="M137" s="403" t="s">
        <v>267</v>
      </c>
      <c r="N137" s="404"/>
      <c r="O137" s="405" t="s">
        <v>268</v>
      </c>
      <c r="P137" s="403"/>
      <c r="Q137" s="403" t="s">
        <v>267</v>
      </c>
      <c r="R137" s="404"/>
      <c r="S137" s="405" t="s">
        <v>268</v>
      </c>
      <c r="T137" s="403"/>
      <c r="U137" s="403" t="s">
        <v>267</v>
      </c>
      <c r="V137" s="404"/>
      <c r="W137" s="405" t="s">
        <v>268</v>
      </c>
      <c r="X137" s="403"/>
    </row>
    <row r="138" spans="2:24" ht="17.399999999999999" customHeight="1">
      <c r="B138" s="399"/>
      <c r="C138" s="391" t="s">
        <v>43</v>
      </c>
      <c r="D138" s="391"/>
      <c r="E138" s="388"/>
      <c r="F138" s="389"/>
      <c r="G138" s="388"/>
      <c r="H138" s="389"/>
      <c r="I138" s="388"/>
      <c r="J138" s="389"/>
      <c r="K138" s="388"/>
      <c r="L138" s="389"/>
      <c r="M138" s="388"/>
      <c r="N138" s="389"/>
      <c r="O138" s="388"/>
      <c r="P138" s="389"/>
      <c r="Q138" s="388"/>
      <c r="R138" s="389"/>
      <c r="S138" s="388"/>
      <c r="T138" s="389"/>
      <c r="U138" s="388"/>
      <c r="V138" s="389"/>
      <c r="W138" s="388"/>
      <c r="X138" s="390"/>
    </row>
    <row r="139" spans="2:24" ht="17.399999999999999" customHeight="1">
      <c r="B139" s="399"/>
      <c r="C139" s="391" t="s">
        <v>44</v>
      </c>
      <c r="D139" s="391"/>
      <c r="E139" s="388"/>
      <c r="F139" s="389"/>
      <c r="G139" s="388"/>
      <c r="H139" s="389"/>
      <c r="I139" s="388"/>
      <c r="J139" s="389"/>
      <c r="K139" s="388"/>
      <c r="L139" s="389"/>
      <c r="M139" s="388"/>
      <c r="N139" s="389"/>
      <c r="O139" s="388"/>
      <c r="P139" s="389"/>
      <c r="Q139" s="388"/>
      <c r="R139" s="389"/>
      <c r="S139" s="388"/>
      <c r="T139" s="389"/>
      <c r="U139" s="388"/>
      <c r="V139" s="389"/>
      <c r="W139" s="388"/>
      <c r="X139" s="390"/>
    </row>
    <row r="140" spans="2:24" ht="17.399999999999999" customHeight="1">
      <c r="B140" s="399"/>
      <c r="C140" s="391" t="s">
        <v>45</v>
      </c>
      <c r="D140" s="391"/>
      <c r="E140" s="388"/>
      <c r="F140" s="389"/>
      <c r="G140" s="388"/>
      <c r="H140" s="389"/>
      <c r="I140" s="388"/>
      <c r="J140" s="389"/>
      <c r="K140" s="388"/>
      <c r="L140" s="389"/>
      <c r="M140" s="388"/>
      <c r="N140" s="389"/>
      <c r="O140" s="388"/>
      <c r="P140" s="389"/>
      <c r="Q140" s="388"/>
      <c r="R140" s="389"/>
      <c r="S140" s="388"/>
      <c r="T140" s="389"/>
      <c r="U140" s="388"/>
      <c r="V140" s="389"/>
      <c r="W140" s="388"/>
      <c r="X140" s="390"/>
    </row>
    <row r="141" spans="2:24" ht="17.399999999999999" customHeight="1">
      <c r="B141" s="399"/>
      <c r="C141" s="391" t="s">
        <v>46</v>
      </c>
      <c r="D141" s="391"/>
      <c r="E141" s="388"/>
      <c r="F141" s="389"/>
      <c r="G141" s="388"/>
      <c r="H141" s="389"/>
      <c r="I141" s="388"/>
      <c r="J141" s="389"/>
      <c r="K141" s="388"/>
      <c r="L141" s="389"/>
      <c r="M141" s="388"/>
      <c r="N141" s="389"/>
      <c r="O141" s="388"/>
      <c r="P141" s="389"/>
      <c r="Q141" s="388"/>
      <c r="R141" s="389"/>
      <c r="S141" s="388"/>
      <c r="T141" s="389"/>
      <c r="U141" s="388"/>
      <c r="V141" s="389"/>
      <c r="W141" s="388"/>
      <c r="X141" s="390"/>
    </row>
    <row r="142" spans="2:24" ht="17.399999999999999" customHeight="1">
      <c r="B142" s="399"/>
      <c r="C142" s="391" t="s">
        <v>47</v>
      </c>
      <c r="D142" s="391"/>
      <c r="E142" s="388"/>
      <c r="F142" s="389"/>
      <c r="G142" s="388"/>
      <c r="H142" s="389"/>
      <c r="I142" s="388"/>
      <c r="J142" s="389"/>
      <c r="K142" s="388"/>
      <c r="L142" s="389"/>
      <c r="M142" s="388"/>
      <c r="N142" s="389"/>
      <c r="O142" s="388"/>
      <c r="P142" s="389"/>
      <c r="Q142" s="388"/>
      <c r="R142" s="389"/>
      <c r="S142" s="388"/>
      <c r="T142" s="389"/>
      <c r="U142" s="388"/>
      <c r="V142" s="389"/>
      <c r="W142" s="388"/>
      <c r="X142" s="390"/>
    </row>
    <row r="143" spans="2:24" ht="17.399999999999999" customHeight="1">
      <c r="B143" s="400"/>
      <c r="C143" s="391" t="s">
        <v>48</v>
      </c>
      <c r="D143" s="391"/>
      <c r="E143" s="388"/>
      <c r="F143" s="389"/>
      <c r="G143" s="388"/>
      <c r="H143" s="389"/>
      <c r="I143" s="388"/>
      <c r="J143" s="389"/>
      <c r="K143" s="388"/>
      <c r="L143" s="389"/>
      <c r="M143" s="388"/>
      <c r="N143" s="389"/>
      <c r="O143" s="388"/>
      <c r="P143" s="389"/>
      <c r="Q143" s="388"/>
      <c r="R143" s="389"/>
      <c r="S143" s="388"/>
      <c r="T143" s="389"/>
      <c r="U143" s="388"/>
      <c r="V143" s="389"/>
      <c r="W143" s="388"/>
      <c r="X143" s="390"/>
    </row>
    <row r="144" spans="2:24" ht="18" customHeight="1">
      <c r="B144" s="376" t="s">
        <v>53</v>
      </c>
      <c r="C144" s="377"/>
      <c r="D144" s="378"/>
      <c r="E144" s="379"/>
      <c r="F144" s="380"/>
      <c r="G144" s="380"/>
      <c r="H144" s="381"/>
      <c r="I144" s="379"/>
      <c r="J144" s="380"/>
      <c r="K144" s="380"/>
      <c r="L144" s="381"/>
      <c r="M144" s="379"/>
      <c r="N144" s="380"/>
      <c r="O144" s="380"/>
      <c r="P144" s="381"/>
      <c r="Q144" s="379"/>
      <c r="R144" s="380"/>
      <c r="S144" s="380"/>
      <c r="T144" s="381"/>
      <c r="U144" s="379"/>
      <c r="V144" s="380"/>
      <c r="W144" s="380"/>
      <c r="X144" s="381"/>
    </row>
    <row r="145" spans="2:24" ht="18" customHeight="1">
      <c r="B145" s="382" t="s">
        <v>223</v>
      </c>
      <c r="C145" s="383"/>
      <c r="D145" s="384"/>
      <c r="E145" s="385"/>
      <c r="F145" s="386"/>
      <c r="G145" s="386"/>
      <c r="H145" s="387"/>
      <c r="I145" s="385"/>
      <c r="J145" s="386"/>
      <c r="K145" s="386"/>
      <c r="L145" s="387"/>
      <c r="M145" s="385"/>
      <c r="N145" s="386"/>
      <c r="O145" s="386"/>
      <c r="P145" s="387"/>
      <c r="Q145" s="385"/>
      <c r="R145" s="386"/>
      <c r="S145" s="386"/>
      <c r="T145" s="387"/>
      <c r="U145" s="385"/>
      <c r="V145" s="386"/>
      <c r="W145" s="386"/>
      <c r="X145" s="387"/>
    </row>
    <row r="147" spans="2:24" ht="16.8" customHeight="1">
      <c r="B147" s="426"/>
      <c r="C147" s="426"/>
      <c r="D147" s="426"/>
      <c r="E147" s="427">
        <v>11</v>
      </c>
      <c r="F147" s="428"/>
      <c r="G147" s="428"/>
      <c r="H147" s="429"/>
      <c r="I147" s="427">
        <v>12</v>
      </c>
      <c r="J147" s="428"/>
      <c r="K147" s="428"/>
      <c r="L147" s="429"/>
      <c r="M147" s="427">
        <v>13</v>
      </c>
      <c r="N147" s="428"/>
      <c r="O147" s="428"/>
      <c r="P147" s="429"/>
      <c r="Q147" s="427">
        <v>14</v>
      </c>
      <c r="R147" s="428"/>
      <c r="S147" s="428"/>
      <c r="T147" s="429"/>
      <c r="U147" s="427">
        <v>15</v>
      </c>
      <c r="V147" s="428"/>
      <c r="W147" s="428"/>
      <c r="X147" s="429"/>
    </row>
    <row r="148" spans="2:24" ht="16.8" customHeight="1">
      <c r="B148" s="424" t="s">
        <v>49</v>
      </c>
      <c r="C148" s="424"/>
      <c r="D148" s="424"/>
      <c r="E148" s="425"/>
      <c r="F148" s="425"/>
      <c r="G148" s="425"/>
      <c r="H148" s="425"/>
      <c r="I148" s="425"/>
      <c r="J148" s="425"/>
      <c r="K148" s="425"/>
      <c r="L148" s="425"/>
      <c r="M148" s="425"/>
      <c r="N148" s="425"/>
      <c r="O148" s="425"/>
      <c r="P148" s="425"/>
      <c r="Q148" s="425"/>
      <c r="R148" s="425"/>
      <c r="S148" s="425"/>
      <c r="T148" s="425"/>
      <c r="U148" s="425"/>
      <c r="V148" s="425"/>
      <c r="W148" s="425"/>
      <c r="X148" s="425"/>
    </row>
    <row r="149" spans="2:24" ht="16.8" customHeight="1">
      <c r="B149" s="409" t="s">
        <v>2</v>
      </c>
      <c r="C149" s="410"/>
      <c r="D149" s="411"/>
      <c r="E149" s="412"/>
      <c r="F149" s="413"/>
      <c r="G149" s="413"/>
      <c r="H149" s="414"/>
      <c r="I149" s="412"/>
      <c r="J149" s="413"/>
      <c r="K149" s="413"/>
      <c r="L149" s="414"/>
      <c r="M149" s="412"/>
      <c r="N149" s="413"/>
      <c r="O149" s="413"/>
      <c r="P149" s="414"/>
      <c r="Q149" s="412"/>
      <c r="R149" s="413"/>
      <c r="S149" s="413"/>
      <c r="T149" s="414"/>
      <c r="U149" s="412"/>
      <c r="V149" s="413"/>
      <c r="W149" s="413"/>
      <c r="X149" s="414"/>
    </row>
    <row r="150" spans="2:24" ht="16.8" customHeight="1">
      <c r="B150" s="415" t="s">
        <v>33</v>
      </c>
      <c r="C150" s="415"/>
      <c r="D150" s="415"/>
      <c r="E150" s="416"/>
      <c r="F150" s="416"/>
      <c r="G150" s="416"/>
      <c r="H150" s="416"/>
      <c r="I150" s="416"/>
      <c r="J150" s="416"/>
      <c r="K150" s="416"/>
      <c r="L150" s="416"/>
      <c r="M150" s="416"/>
      <c r="N150" s="416"/>
      <c r="O150" s="416"/>
      <c r="P150" s="416"/>
      <c r="Q150" s="416"/>
      <c r="R150" s="416"/>
      <c r="S150" s="416"/>
      <c r="T150" s="416"/>
      <c r="U150" s="416"/>
      <c r="V150" s="416"/>
      <c r="W150" s="416"/>
      <c r="X150" s="416"/>
    </row>
    <row r="151" spans="2:24" ht="16.8" customHeight="1">
      <c r="B151" s="417" t="s">
        <v>35</v>
      </c>
      <c r="C151" s="417"/>
      <c r="D151" s="417"/>
      <c r="E151" s="197"/>
      <c r="F151" s="197"/>
      <c r="G151" s="197"/>
      <c r="H151" s="197"/>
      <c r="I151" s="197"/>
      <c r="J151" s="197"/>
      <c r="K151" s="197"/>
      <c r="L151" s="197"/>
      <c r="M151" s="197"/>
      <c r="N151" s="197"/>
      <c r="O151" s="197"/>
      <c r="P151" s="197"/>
      <c r="Q151" s="197"/>
      <c r="R151" s="197"/>
      <c r="S151" s="197"/>
      <c r="T151" s="197"/>
      <c r="U151" s="197"/>
      <c r="V151" s="197"/>
      <c r="W151" s="197"/>
      <c r="X151" s="197"/>
    </row>
    <row r="152" spans="2:24" ht="16.8" customHeight="1">
      <c r="B152" s="418" t="s">
        <v>415</v>
      </c>
      <c r="C152" s="419"/>
      <c r="D152" s="420"/>
      <c r="E152" s="421"/>
      <c r="F152" s="422"/>
      <c r="G152" s="422"/>
      <c r="H152" s="423"/>
      <c r="I152" s="421"/>
      <c r="J152" s="422"/>
      <c r="K152" s="422"/>
      <c r="L152" s="423"/>
      <c r="M152" s="421"/>
      <c r="N152" s="422"/>
      <c r="O152" s="422"/>
      <c r="P152" s="423"/>
      <c r="Q152" s="421"/>
      <c r="R152" s="422"/>
      <c r="S152" s="422"/>
      <c r="T152" s="423"/>
      <c r="U152" s="421"/>
      <c r="V152" s="422"/>
      <c r="W152" s="422"/>
      <c r="X152" s="423"/>
    </row>
    <row r="153" spans="2:24" ht="16.8" customHeight="1">
      <c r="B153" s="418" t="s">
        <v>416</v>
      </c>
      <c r="C153" s="419"/>
      <c r="D153" s="420"/>
      <c r="E153" s="198"/>
      <c r="F153" s="198"/>
      <c r="G153" s="198"/>
      <c r="H153" s="198"/>
      <c r="I153" s="198"/>
      <c r="J153" s="198"/>
      <c r="K153" s="198"/>
      <c r="L153" s="198"/>
      <c r="M153" s="198"/>
      <c r="N153" s="198"/>
      <c r="O153" s="198"/>
      <c r="P153" s="198"/>
      <c r="Q153" s="198"/>
      <c r="R153" s="198"/>
      <c r="S153" s="198"/>
      <c r="T153" s="198"/>
      <c r="U153" s="198"/>
      <c r="V153" s="198"/>
      <c r="W153" s="198"/>
      <c r="X153" s="252"/>
    </row>
    <row r="154" spans="2:24" ht="16.8" customHeight="1">
      <c r="B154" s="417" t="s">
        <v>411</v>
      </c>
      <c r="C154" s="417"/>
      <c r="D154" s="417"/>
      <c r="E154" s="416"/>
      <c r="F154" s="416"/>
      <c r="G154" s="416"/>
      <c r="H154" s="416"/>
      <c r="I154" s="416"/>
      <c r="J154" s="416"/>
      <c r="K154" s="416"/>
      <c r="L154" s="416"/>
      <c r="M154" s="416"/>
      <c r="N154" s="416"/>
      <c r="O154" s="416"/>
      <c r="P154" s="416"/>
      <c r="Q154" s="416"/>
      <c r="R154" s="416"/>
      <c r="S154" s="416"/>
      <c r="T154" s="416"/>
      <c r="U154" s="416"/>
      <c r="V154" s="416"/>
      <c r="W154" s="416"/>
      <c r="X154" s="416"/>
    </row>
    <row r="155" spans="2:24" ht="16.8" customHeight="1">
      <c r="B155" s="392" t="s">
        <v>823</v>
      </c>
      <c r="C155" s="393"/>
      <c r="D155" s="394"/>
      <c r="E155" s="406"/>
      <c r="F155" s="407"/>
      <c r="G155" s="407"/>
      <c r="H155" s="408"/>
      <c r="I155" s="406"/>
      <c r="J155" s="407"/>
      <c r="K155" s="407"/>
      <c r="L155" s="408"/>
      <c r="M155" s="406"/>
      <c r="N155" s="407"/>
      <c r="O155" s="407"/>
      <c r="P155" s="408"/>
      <c r="Q155" s="406"/>
      <c r="R155" s="407"/>
      <c r="S155" s="407"/>
      <c r="T155" s="408"/>
      <c r="U155" s="406"/>
      <c r="V155" s="407"/>
      <c r="W155" s="407"/>
      <c r="X155" s="408"/>
    </row>
    <row r="156" spans="2:24" ht="16.8" customHeight="1">
      <c r="B156" s="392" t="s">
        <v>825</v>
      </c>
      <c r="C156" s="393"/>
      <c r="D156" s="394"/>
      <c r="E156" s="395"/>
      <c r="F156" s="396"/>
      <c r="G156" s="396"/>
      <c r="H156" s="397"/>
      <c r="I156" s="395"/>
      <c r="J156" s="396"/>
      <c r="K156" s="396"/>
      <c r="L156" s="397"/>
      <c r="M156" s="395"/>
      <c r="N156" s="396"/>
      <c r="O156" s="396"/>
      <c r="P156" s="397"/>
      <c r="Q156" s="395"/>
      <c r="R156" s="396"/>
      <c r="S156" s="396"/>
      <c r="T156" s="397"/>
      <c r="U156" s="395"/>
      <c r="V156" s="396"/>
      <c r="W156" s="396"/>
      <c r="X156" s="397"/>
    </row>
    <row r="157" spans="2:24" ht="16.8" customHeight="1">
      <c r="B157" s="392" t="s">
        <v>824</v>
      </c>
      <c r="C157" s="393"/>
      <c r="D157" s="394"/>
      <c r="E157" s="395"/>
      <c r="F157" s="396"/>
      <c r="G157" s="396"/>
      <c r="H157" s="397"/>
      <c r="I157" s="395"/>
      <c r="J157" s="396"/>
      <c r="K157" s="396"/>
      <c r="L157" s="397"/>
      <c r="M157" s="395"/>
      <c r="N157" s="396"/>
      <c r="O157" s="396"/>
      <c r="P157" s="397"/>
      <c r="Q157" s="395"/>
      <c r="R157" s="396"/>
      <c r="S157" s="396"/>
      <c r="T157" s="397"/>
      <c r="U157" s="395"/>
      <c r="V157" s="396"/>
      <c r="W157" s="396"/>
      <c r="X157" s="397"/>
    </row>
    <row r="158" spans="2:24" ht="16.8" customHeight="1">
      <c r="B158" s="398" t="s">
        <v>42</v>
      </c>
      <c r="C158" s="401"/>
      <c r="D158" s="402"/>
      <c r="E158" s="403" t="s">
        <v>267</v>
      </c>
      <c r="F158" s="404"/>
      <c r="G158" s="405" t="s">
        <v>268</v>
      </c>
      <c r="H158" s="403"/>
      <c r="I158" s="403" t="s">
        <v>267</v>
      </c>
      <c r="J158" s="404"/>
      <c r="K158" s="405" t="s">
        <v>268</v>
      </c>
      <c r="L158" s="403"/>
      <c r="M158" s="403" t="s">
        <v>267</v>
      </c>
      <c r="N158" s="404"/>
      <c r="O158" s="405" t="s">
        <v>268</v>
      </c>
      <c r="P158" s="403"/>
      <c r="Q158" s="403" t="s">
        <v>267</v>
      </c>
      <c r="R158" s="404"/>
      <c r="S158" s="405" t="s">
        <v>268</v>
      </c>
      <c r="T158" s="403"/>
      <c r="U158" s="403" t="s">
        <v>267</v>
      </c>
      <c r="V158" s="404"/>
      <c r="W158" s="405" t="s">
        <v>268</v>
      </c>
      <c r="X158" s="403"/>
    </row>
    <row r="159" spans="2:24" ht="16.8" customHeight="1">
      <c r="B159" s="399"/>
      <c r="C159" s="391" t="s">
        <v>43</v>
      </c>
      <c r="D159" s="391"/>
      <c r="E159" s="388"/>
      <c r="F159" s="389"/>
      <c r="G159" s="388"/>
      <c r="H159" s="389"/>
      <c r="I159" s="388"/>
      <c r="J159" s="389"/>
      <c r="K159" s="388"/>
      <c r="L159" s="389"/>
      <c r="M159" s="388"/>
      <c r="N159" s="389"/>
      <c r="O159" s="388"/>
      <c r="P159" s="389"/>
      <c r="Q159" s="388"/>
      <c r="R159" s="389"/>
      <c r="S159" s="388"/>
      <c r="T159" s="389"/>
      <c r="U159" s="388"/>
      <c r="V159" s="389"/>
      <c r="W159" s="388"/>
      <c r="X159" s="390"/>
    </row>
    <row r="160" spans="2:24" ht="16.8" customHeight="1">
      <c r="B160" s="399"/>
      <c r="C160" s="391" t="s">
        <v>44</v>
      </c>
      <c r="D160" s="391"/>
      <c r="E160" s="388"/>
      <c r="F160" s="389"/>
      <c r="G160" s="388"/>
      <c r="H160" s="389"/>
      <c r="I160" s="388"/>
      <c r="J160" s="389"/>
      <c r="K160" s="388"/>
      <c r="L160" s="389"/>
      <c r="M160" s="388"/>
      <c r="N160" s="389"/>
      <c r="O160" s="388"/>
      <c r="P160" s="389"/>
      <c r="Q160" s="388"/>
      <c r="R160" s="389"/>
      <c r="S160" s="388"/>
      <c r="T160" s="389"/>
      <c r="U160" s="388"/>
      <c r="V160" s="389"/>
      <c r="W160" s="388"/>
      <c r="X160" s="390"/>
    </row>
    <row r="161" spans="1:24" ht="16.8" customHeight="1">
      <c r="B161" s="399"/>
      <c r="C161" s="391" t="s">
        <v>45</v>
      </c>
      <c r="D161" s="391"/>
      <c r="E161" s="388"/>
      <c r="F161" s="389"/>
      <c r="G161" s="388"/>
      <c r="H161" s="389"/>
      <c r="I161" s="388"/>
      <c r="J161" s="389"/>
      <c r="K161" s="388"/>
      <c r="L161" s="389"/>
      <c r="M161" s="388"/>
      <c r="N161" s="389"/>
      <c r="O161" s="388"/>
      <c r="P161" s="389"/>
      <c r="Q161" s="388"/>
      <c r="R161" s="389"/>
      <c r="S161" s="388"/>
      <c r="T161" s="389"/>
      <c r="U161" s="388"/>
      <c r="V161" s="389"/>
      <c r="W161" s="388"/>
      <c r="X161" s="390"/>
    </row>
    <row r="162" spans="1:24" ht="16.8" customHeight="1">
      <c r="B162" s="399"/>
      <c r="C162" s="391" t="s">
        <v>46</v>
      </c>
      <c r="D162" s="391"/>
      <c r="E162" s="388"/>
      <c r="F162" s="389"/>
      <c r="G162" s="388"/>
      <c r="H162" s="389"/>
      <c r="I162" s="388"/>
      <c r="J162" s="389"/>
      <c r="K162" s="388"/>
      <c r="L162" s="389"/>
      <c r="M162" s="388"/>
      <c r="N162" s="389"/>
      <c r="O162" s="388"/>
      <c r="P162" s="389"/>
      <c r="Q162" s="388"/>
      <c r="R162" s="389"/>
      <c r="S162" s="388"/>
      <c r="T162" s="389"/>
      <c r="U162" s="388"/>
      <c r="V162" s="389"/>
      <c r="W162" s="388"/>
      <c r="X162" s="390"/>
    </row>
    <row r="163" spans="1:24" ht="16.8" customHeight="1">
      <c r="B163" s="399"/>
      <c r="C163" s="391" t="s">
        <v>47</v>
      </c>
      <c r="D163" s="391"/>
      <c r="E163" s="388"/>
      <c r="F163" s="389"/>
      <c r="G163" s="388"/>
      <c r="H163" s="389"/>
      <c r="I163" s="388"/>
      <c r="J163" s="389"/>
      <c r="K163" s="388"/>
      <c r="L163" s="389"/>
      <c r="M163" s="388"/>
      <c r="N163" s="389"/>
      <c r="O163" s="388"/>
      <c r="P163" s="389"/>
      <c r="Q163" s="388"/>
      <c r="R163" s="389"/>
      <c r="S163" s="388"/>
      <c r="T163" s="389"/>
      <c r="U163" s="388"/>
      <c r="V163" s="389"/>
      <c r="W163" s="388"/>
      <c r="X163" s="390"/>
    </row>
    <row r="164" spans="1:24" ht="16.8" customHeight="1">
      <c r="B164" s="400"/>
      <c r="C164" s="391" t="s">
        <v>48</v>
      </c>
      <c r="D164" s="391"/>
      <c r="E164" s="388"/>
      <c r="F164" s="389"/>
      <c r="G164" s="388"/>
      <c r="H164" s="389"/>
      <c r="I164" s="388"/>
      <c r="J164" s="389"/>
      <c r="K164" s="388"/>
      <c r="L164" s="389"/>
      <c r="M164" s="388"/>
      <c r="N164" s="389"/>
      <c r="O164" s="388"/>
      <c r="P164" s="389"/>
      <c r="Q164" s="388"/>
      <c r="R164" s="389"/>
      <c r="S164" s="388"/>
      <c r="T164" s="389"/>
      <c r="U164" s="388"/>
      <c r="V164" s="389"/>
      <c r="W164" s="388"/>
      <c r="X164" s="390"/>
    </row>
    <row r="165" spans="1:24" ht="16.8" customHeight="1">
      <c r="B165" s="376" t="s">
        <v>53</v>
      </c>
      <c r="C165" s="377"/>
      <c r="D165" s="378"/>
      <c r="E165" s="379"/>
      <c r="F165" s="380"/>
      <c r="G165" s="380"/>
      <c r="H165" s="381"/>
      <c r="I165" s="379"/>
      <c r="J165" s="380"/>
      <c r="K165" s="380"/>
      <c r="L165" s="381"/>
      <c r="M165" s="379"/>
      <c r="N165" s="380"/>
      <c r="O165" s="380"/>
      <c r="P165" s="381"/>
      <c r="Q165" s="379"/>
      <c r="R165" s="380"/>
      <c r="S165" s="380"/>
      <c r="T165" s="381"/>
      <c r="U165" s="379"/>
      <c r="V165" s="380"/>
      <c r="W165" s="380"/>
      <c r="X165" s="381"/>
    </row>
    <row r="166" spans="1:24" ht="16.8" customHeight="1">
      <c r="B166" s="382" t="s">
        <v>223</v>
      </c>
      <c r="C166" s="383"/>
      <c r="D166" s="384"/>
      <c r="E166" s="385"/>
      <c r="F166" s="386"/>
      <c r="G166" s="386"/>
      <c r="H166" s="387"/>
      <c r="I166" s="385"/>
      <c r="J166" s="386"/>
      <c r="K166" s="386"/>
      <c r="L166" s="387"/>
      <c r="M166" s="385"/>
      <c r="N166" s="386"/>
      <c r="O166" s="386"/>
      <c r="P166" s="387"/>
      <c r="Q166" s="385"/>
      <c r="R166" s="386"/>
      <c r="S166" s="386"/>
      <c r="T166" s="387"/>
      <c r="U166" s="385"/>
      <c r="V166" s="386"/>
      <c r="W166" s="386"/>
      <c r="X166" s="387"/>
    </row>
    <row r="167" spans="1:24" ht="16.8" customHeight="1">
      <c r="A167" s="298"/>
      <c r="B167" s="298"/>
      <c r="C167" s="298"/>
      <c r="D167" s="298"/>
      <c r="E167" s="298"/>
      <c r="F167" s="298"/>
      <c r="G167" s="298"/>
      <c r="H167" s="298"/>
      <c r="I167" s="298"/>
      <c r="J167" s="298"/>
      <c r="K167" s="298"/>
      <c r="L167" s="298"/>
      <c r="M167" s="298"/>
      <c r="N167" s="298"/>
      <c r="O167" s="298"/>
      <c r="P167" s="298"/>
      <c r="Q167" s="298"/>
      <c r="R167" s="298"/>
      <c r="S167" s="298"/>
      <c r="T167" s="298"/>
      <c r="U167" s="298"/>
      <c r="V167" s="298"/>
      <c r="W167" s="298"/>
      <c r="X167" s="298"/>
    </row>
    <row r="168" spans="1:24" ht="16.8" customHeight="1">
      <c r="A168" s="298"/>
      <c r="B168" s="426"/>
      <c r="C168" s="426"/>
      <c r="D168" s="426"/>
      <c r="E168" s="427">
        <v>16</v>
      </c>
      <c r="F168" s="428"/>
      <c r="G168" s="428"/>
      <c r="H168" s="429"/>
      <c r="I168" s="427">
        <v>17</v>
      </c>
      <c r="J168" s="428"/>
      <c r="K168" s="428"/>
      <c r="L168" s="429"/>
      <c r="M168" s="427">
        <v>18</v>
      </c>
      <c r="N168" s="428"/>
      <c r="O168" s="428"/>
      <c r="P168" s="429"/>
      <c r="Q168" s="427">
        <v>19</v>
      </c>
      <c r="R168" s="428"/>
      <c r="S168" s="428"/>
      <c r="T168" s="429"/>
      <c r="U168" s="427">
        <v>20</v>
      </c>
      <c r="V168" s="428"/>
      <c r="W168" s="428"/>
      <c r="X168" s="429"/>
    </row>
    <row r="169" spans="1:24" ht="16.8" customHeight="1">
      <c r="B169" s="424" t="s">
        <v>49</v>
      </c>
      <c r="C169" s="424"/>
      <c r="D169" s="424"/>
      <c r="E169" s="425"/>
      <c r="F169" s="425"/>
      <c r="G169" s="425"/>
      <c r="H169" s="425"/>
      <c r="I169" s="425"/>
      <c r="J169" s="425"/>
      <c r="K169" s="425"/>
      <c r="L169" s="425"/>
      <c r="M169" s="425"/>
      <c r="N169" s="425"/>
      <c r="O169" s="425"/>
      <c r="P169" s="425"/>
      <c r="Q169" s="425"/>
      <c r="R169" s="425"/>
      <c r="S169" s="425"/>
      <c r="T169" s="425"/>
      <c r="U169" s="425"/>
      <c r="V169" s="425"/>
      <c r="W169" s="425"/>
      <c r="X169" s="425"/>
    </row>
    <row r="170" spans="1:24" ht="16.8" customHeight="1">
      <c r="B170" s="409" t="s">
        <v>2</v>
      </c>
      <c r="C170" s="410"/>
      <c r="D170" s="411"/>
      <c r="E170" s="412"/>
      <c r="F170" s="413"/>
      <c r="G170" s="413"/>
      <c r="H170" s="414"/>
      <c r="I170" s="412"/>
      <c r="J170" s="413"/>
      <c r="K170" s="413"/>
      <c r="L170" s="414"/>
      <c r="M170" s="412"/>
      <c r="N170" s="413"/>
      <c r="O170" s="413"/>
      <c r="P170" s="414"/>
      <c r="Q170" s="412"/>
      <c r="R170" s="413"/>
      <c r="S170" s="413"/>
      <c r="T170" s="414"/>
      <c r="U170" s="412"/>
      <c r="V170" s="413"/>
      <c r="W170" s="413"/>
      <c r="X170" s="414"/>
    </row>
    <row r="171" spans="1:24" ht="16.8" customHeight="1">
      <c r="B171" s="415" t="s">
        <v>33</v>
      </c>
      <c r="C171" s="415"/>
      <c r="D171" s="415"/>
      <c r="E171" s="416"/>
      <c r="F171" s="416"/>
      <c r="G171" s="416"/>
      <c r="H171" s="416"/>
      <c r="I171" s="416"/>
      <c r="J171" s="416"/>
      <c r="K171" s="416"/>
      <c r="L171" s="416"/>
      <c r="M171" s="416"/>
      <c r="N171" s="416"/>
      <c r="O171" s="416"/>
      <c r="P171" s="416"/>
      <c r="Q171" s="416"/>
      <c r="R171" s="416"/>
      <c r="S171" s="416"/>
      <c r="T171" s="416"/>
      <c r="U171" s="416"/>
      <c r="V171" s="416"/>
      <c r="W171" s="416"/>
      <c r="X171" s="416"/>
    </row>
    <row r="172" spans="1:24" ht="16.8" customHeight="1">
      <c r="B172" s="417" t="s">
        <v>35</v>
      </c>
      <c r="C172" s="417"/>
      <c r="D172" s="417"/>
      <c r="E172" s="197"/>
      <c r="F172" s="197"/>
      <c r="G172" s="197"/>
      <c r="H172" s="197"/>
      <c r="I172" s="197"/>
      <c r="J172" s="197"/>
      <c r="K172" s="197"/>
      <c r="L172" s="197"/>
      <c r="M172" s="197"/>
      <c r="N172" s="197"/>
      <c r="O172" s="197"/>
      <c r="P172" s="197"/>
      <c r="Q172" s="197"/>
      <c r="R172" s="197"/>
      <c r="S172" s="197"/>
      <c r="T172" s="197"/>
      <c r="U172" s="197"/>
      <c r="V172" s="197"/>
      <c r="W172" s="197"/>
      <c r="X172" s="197"/>
    </row>
    <row r="173" spans="1:24" ht="16.8" customHeight="1">
      <c r="B173" s="418" t="s">
        <v>415</v>
      </c>
      <c r="C173" s="419"/>
      <c r="D173" s="420"/>
      <c r="E173" s="421"/>
      <c r="F173" s="422"/>
      <c r="G173" s="422"/>
      <c r="H173" s="423"/>
      <c r="I173" s="421"/>
      <c r="J173" s="422"/>
      <c r="K173" s="422"/>
      <c r="L173" s="423"/>
      <c r="M173" s="421"/>
      <c r="N173" s="422"/>
      <c r="O173" s="422"/>
      <c r="P173" s="423"/>
      <c r="Q173" s="421"/>
      <c r="R173" s="422"/>
      <c r="S173" s="422"/>
      <c r="T173" s="423"/>
      <c r="U173" s="421"/>
      <c r="V173" s="422"/>
      <c r="W173" s="422"/>
      <c r="X173" s="423"/>
    </row>
    <row r="174" spans="1:24" ht="16.8" customHeight="1">
      <c r="B174" s="418" t="s">
        <v>416</v>
      </c>
      <c r="C174" s="419"/>
      <c r="D174" s="420"/>
      <c r="E174" s="198"/>
      <c r="F174" s="198"/>
      <c r="G174" s="198"/>
      <c r="H174" s="198"/>
      <c r="I174" s="198"/>
      <c r="J174" s="198"/>
      <c r="K174" s="198"/>
      <c r="L174" s="198"/>
      <c r="M174" s="198"/>
      <c r="N174" s="198"/>
      <c r="O174" s="198"/>
      <c r="P174" s="198"/>
      <c r="Q174" s="198"/>
      <c r="R174" s="198"/>
      <c r="S174" s="198"/>
      <c r="T174" s="198"/>
      <c r="U174" s="198"/>
      <c r="V174" s="198"/>
      <c r="W174" s="198"/>
      <c r="X174" s="252"/>
    </row>
    <row r="175" spans="1:24" ht="16.8" customHeight="1">
      <c r="B175" s="417" t="s">
        <v>411</v>
      </c>
      <c r="C175" s="417"/>
      <c r="D175" s="417"/>
      <c r="E175" s="416"/>
      <c r="F175" s="416"/>
      <c r="G175" s="416"/>
      <c r="H175" s="416"/>
      <c r="I175" s="416"/>
      <c r="J175" s="416"/>
      <c r="K175" s="416"/>
      <c r="L175" s="416"/>
      <c r="M175" s="416"/>
      <c r="N175" s="416"/>
      <c r="O175" s="416"/>
      <c r="P175" s="416"/>
      <c r="Q175" s="416"/>
      <c r="R175" s="416"/>
      <c r="S175" s="416"/>
      <c r="T175" s="416"/>
      <c r="U175" s="416"/>
      <c r="V175" s="416"/>
      <c r="W175" s="416"/>
      <c r="X175" s="416"/>
    </row>
    <row r="176" spans="1:24" ht="16.8" customHeight="1">
      <c r="B176" s="392" t="s">
        <v>823</v>
      </c>
      <c r="C176" s="393"/>
      <c r="D176" s="394"/>
      <c r="E176" s="406"/>
      <c r="F176" s="407"/>
      <c r="G176" s="407"/>
      <c r="H176" s="408"/>
      <c r="I176" s="406"/>
      <c r="J176" s="407"/>
      <c r="K176" s="407"/>
      <c r="L176" s="408"/>
      <c r="M176" s="406"/>
      <c r="N176" s="407"/>
      <c r="O176" s="407"/>
      <c r="P176" s="408"/>
      <c r="Q176" s="406"/>
      <c r="R176" s="407"/>
      <c r="S176" s="407"/>
      <c r="T176" s="408"/>
      <c r="U176" s="406"/>
      <c r="V176" s="407"/>
      <c r="W176" s="407"/>
      <c r="X176" s="408"/>
    </row>
    <row r="177" spans="1:24" ht="16.8" customHeight="1">
      <c r="B177" s="392" t="s">
        <v>825</v>
      </c>
      <c r="C177" s="393"/>
      <c r="D177" s="394"/>
      <c r="E177" s="395"/>
      <c r="F177" s="396"/>
      <c r="G177" s="396"/>
      <c r="H177" s="397"/>
      <c r="I177" s="395"/>
      <c r="J177" s="396"/>
      <c r="K177" s="396"/>
      <c r="L177" s="397"/>
      <c r="M177" s="395"/>
      <c r="N177" s="396"/>
      <c r="O177" s="396"/>
      <c r="P177" s="397"/>
      <c r="Q177" s="395"/>
      <c r="R177" s="396"/>
      <c r="S177" s="396"/>
      <c r="T177" s="397"/>
      <c r="U177" s="395"/>
      <c r="V177" s="396"/>
      <c r="W177" s="396"/>
      <c r="X177" s="397"/>
    </row>
    <row r="178" spans="1:24" ht="16.8" customHeight="1">
      <c r="B178" s="392" t="s">
        <v>824</v>
      </c>
      <c r="C178" s="393"/>
      <c r="D178" s="394"/>
      <c r="E178" s="395"/>
      <c r="F178" s="396"/>
      <c r="G178" s="396"/>
      <c r="H178" s="397"/>
      <c r="I178" s="395"/>
      <c r="J178" s="396"/>
      <c r="K178" s="396"/>
      <c r="L178" s="397"/>
      <c r="M178" s="395"/>
      <c r="N178" s="396"/>
      <c r="O178" s="396"/>
      <c r="P178" s="397"/>
      <c r="Q178" s="395"/>
      <c r="R178" s="396"/>
      <c r="S178" s="396"/>
      <c r="T178" s="397"/>
      <c r="U178" s="395"/>
      <c r="V178" s="396"/>
      <c r="W178" s="396"/>
      <c r="X178" s="397"/>
    </row>
    <row r="179" spans="1:24" ht="16.8" customHeight="1">
      <c r="B179" s="398" t="s">
        <v>42</v>
      </c>
      <c r="C179" s="401"/>
      <c r="D179" s="402"/>
      <c r="E179" s="403" t="s">
        <v>267</v>
      </c>
      <c r="F179" s="404"/>
      <c r="G179" s="405" t="s">
        <v>268</v>
      </c>
      <c r="H179" s="403"/>
      <c r="I179" s="403" t="s">
        <v>267</v>
      </c>
      <c r="J179" s="404"/>
      <c r="K179" s="405" t="s">
        <v>268</v>
      </c>
      <c r="L179" s="403"/>
      <c r="M179" s="403" t="s">
        <v>267</v>
      </c>
      <c r="N179" s="404"/>
      <c r="O179" s="405" t="s">
        <v>268</v>
      </c>
      <c r="P179" s="403"/>
      <c r="Q179" s="403" t="s">
        <v>267</v>
      </c>
      <c r="R179" s="404"/>
      <c r="S179" s="405" t="s">
        <v>268</v>
      </c>
      <c r="T179" s="403"/>
      <c r="U179" s="403" t="s">
        <v>267</v>
      </c>
      <c r="V179" s="404"/>
      <c r="W179" s="405" t="s">
        <v>268</v>
      </c>
      <c r="X179" s="403"/>
    </row>
    <row r="180" spans="1:24" ht="16.8" customHeight="1">
      <c r="B180" s="399"/>
      <c r="C180" s="391" t="s">
        <v>43</v>
      </c>
      <c r="D180" s="391"/>
      <c r="E180" s="388"/>
      <c r="F180" s="389"/>
      <c r="G180" s="388"/>
      <c r="H180" s="389"/>
      <c r="I180" s="388"/>
      <c r="J180" s="389"/>
      <c r="K180" s="388"/>
      <c r="L180" s="389"/>
      <c r="M180" s="388"/>
      <c r="N180" s="389"/>
      <c r="O180" s="388"/>
      <c r="P180" s="389"/>
      <c r="Q180" s="388"/>
      <c r="R180" s="389"/>
      <c r="S180" s="388"/>
      <c r="T180" s="389"/>
      <c r="U180" s="388"/>
      <c r="V180" s="389"/>
      <c r="W180" s="388"/>
      <c r="X180" s="390"/>
    </row>
    <row r="181" spans="1:24" ht="16.8" customHeight="1">
      <c r="B181" s="399"/>
      <c r="C181" s="391" t="s">
        <v>44</v>
      </c>
      <c r="D181" s="391"/>
      <c r="E181" s="388"/>
      <c r="F181" s="389"/>
      <c r="G181" s="388"/>
      <c r="H181" s="389"/>
      <c r="I181" s="388"/>
      <c r="J181" s="389"/>
      <c r="K181" s="388"/>
      <c r="L181" s="389"/>
      <c r="M181" s="388"/>
      <c r="N181" s="389"/>
      <c r="O181" s="388"/>
      <c r="P181" s="389"/>
      <c r="Q181" s="388"/>
      <c r="R181" s="389"/>
      <c r="S181" s="388"/>
      <c r="T181" s="389"/>
      <c r="U181" s="388"/>
      <c r="V181" s="389"/>
      <c r="W181" s="388"/>
      <c r="X181" s="390"/>
    </row>
    <row r="182" spans="1:24" ht="16.8" customHeight="1">
      <c r="B182" s="399"/>
      <c r="C182" s="391" t="s">
        <v>45</v>
      </c>
      <c r="D182" s="391"/>
      <c r="E182" s="388"/>
      <c r="F182" s="389"/>
      <c r="G182" s="388"/>
      <c r="H182" s="389"/>
      <c r="I182" s="388"/>
      <c r="J182" s="389"/>
      <c r="K182" s="388"/>
      <c r="L182" s="389"/>
      <c r="M182" s="388"/>
      <c r="N182" s="389"/>
      <c r="O182" s="388"/>
      <c r="P182" s="389"/>
      <c r="Q182" s="388"/>
      <c r="R182" s="389"/>
      <c r="S182" s="388"/>
      <c r="T182" s="389"/>
      <c r="U182" s="388"/>
      <c r="V182" s="389"/>
      <c r="W182" s="388"/>
      <c r="X182" s="390"/>
    </row>
    <row r="183" spans="1:24" ht="16.8" customHeight="1">
      <c r="B183" s="399"/>
      <c r="C183" s="391" t="s">
        <v>46</v>
      </c>
      <c r="D183" s="391"/>
      <c r="E183" s="388"/>
      <c r="F183" s="389"/>
      <c r="G183" s="388"/>
      <c r="H183" s="389"/>
      <c r="I183" s="388"/>
      <c r="J183" s="389"/>
      <c r="K183" s="388"/>
      <c r="L183" s="389"/>
      <c r="M183" s="388"/>
      <c r="N183" s="389"/>
      <c r="O183" s="388"/>
      <c r="P183" s="389"/>
      <c r="Q183" s="388"/>
      <c r="R183" s="389"/>
      <c r="S183" s="388"/>
      <c r="T183" s="389"/>
      <c r="U183" s="388"/>
      <c r="V183" s="389"/>
      <c r="W183" s="388"/>
      <c r="X183" s="390"/>
    </row>
    <row r="184" spans="1:24" ht="16.8" customHeight="1">
      <c r="B184" s="399"/>
      <c r="C184" s="391" t="s">
        <v>47</v>
      </c>
      <c r="D184" s="391"/>
      <c r="E184" s="388"/>
      <c r="F184" s="389"/>
      <c r="G184" s="388"/>
      <c r="H184" s="389"/>
      <c r="I184" s="388"/>
      <c r="J184" s="389"/>
      <c r="K184" s="388"/>
      <c r="L184" s="389"/>
      <c r="M184" s="388"/>
      <c r="N184" s="389"/>
      <c r="O184" s="388"/>
      <c r="P184" s="389"/>
      <c r="Q184" s="388"/>
      <c r="R184" s="389"/>
      <c r="S184" s="388"/>
      <c r="T184" s="389"/>
      <c r="U184" s="388"/>
      <c r="V184" s="389"/>
      <c r="W184" s="388"/>
      <c r="X184" s="390"/>
    </row>
    <row r="185" spans="1:24" ht="16.8" customHeight="1">
      <c r="B185" s="400"/>
      <c r="C185" s="391" t="s">
        <v>48</v>
      </c>
      <c r="D185" s="391"/>
      <c r="E185" s="388"/>
      <c r="F185" s="389"/>
      <c r="G185" s="388"/>
      <c r="H185" s="389"/>
      <c r="I185" s="388"/>
      <c r="J185" s="389"/>
      <c r="K185" s="388"/>
      <c r="L185" s="389"/>
      <c r="M185" s="388"/>
      <c r="N185" s="389"/>
      <c r="O185" s="388"/>
      <c r="P185" s="389"/>
      <c r="Q185" s="388"/>
      <c r="R185" s="389"/>
      <c r="S185" s="388"/>
      <c r="T185" s="389"/>
      <c r="U185" s="388"/>
      <c r="V185" s="389"/>
      <c r="W185" s="388"/>
      <c r="X185" s="390"/>
    </row>
    <row r="186" spans="1:24" ht="16.8" customHeight="1">
      <c r="B186" s="376" t="s">
        <v>53</v>
      </c>
      <c r="C186" s="377"/>
      <c r="D186" s="378"/>
      <c r="E186" s="379"/>
      <c r="F186" s="380"/>
      <c r="G186" s="380"/>
      <c r="H186" s="381"/>
      <c r="I186" s="379"/>
      <c r="J186" s="380"/>
      <c r="K186" s="380"/>
      <c r="L186" s="381"/>
      <c r="M186" s="379"/>
      <c r="N186" s="380"/>
      <c r="O186" s="380"/>
      <c r="P186" s="381"/>
      <c r="Q186" s="379"/>
      <c r="R186" s="380"/>
      <c r="S186" s="380"/>
      <c r="T186" s="381"/>
      <c r="U186" s="379"/>
      <c r="V186" s="380"/>
      <c r="W186" s="380"/>
      <c r="X186" s="381"/>
    </row>
    <row r="187" spans="1:24" ht="16.8" customHeight="1">
      <c r="B187" s="382" t="s">
        <v>223</v>
      </c>
      <c r="C187" s="383"/>
      <c r="D187" s="384"/>
      <c r="E187" s="385"/>
      <c r="F187" s="386"/>
      <c r="G187" s="386"/>
      <c r="H187" s="387"/>
      <c r="I187" s="385"/>
      <c r="J187" s="386"/>
      <c r="K187" s="386"/>
      <c r="L187" s="387"/>
      <c r="M187" s="385"/>
      <c r="N187" s="386"/>
      <c r="O187" s="386"/>
      <c r="P187" s="387"/>
      <c r="Q187" s="385"/>
      <c r="R187" s="386"/>
      <c r="S187" s="386"/>
      <c r="T187" s="387"/>
      <c r="U187" s="385"/>
      <c r="V187" s="386"/>
      <c r="W187" s="386"/>
      <c r="X187" s="387"/>
    </row>
    <row r="188" spans="1:24" ht="16.8" customHeight="1">
      <c r="A188" s="298"/>
      <c r="B188" s="298"/>
      <c r="C188" s="298"/>
      <c r="D188" s="298"/>
      <c r="E188" s="298"/>
      <c r="F188" s="298"/>
      <c r="G188" s="298"/>
      <c r="H188" s="298"/>
      <c r="I188" s="298"/>
      <c r="J188" s="298"/>
      <c r="K188" s="298"/>
      <c r="L188" s="298"/>
      <c r="M188" s="298"/>
      <c r="N188" s="298"/>
      <c r="O188" s="298"/>
      <c r="P188" s="298"/>
      <c r="Q188" s="298"/>
      <c r="R188" s="298"/>
      <c r="S188" s="298"/>
      <c r="T188" s="298"/>
      <c r="U188" s="298"/>
      <c r="V188" s="298"/>
      <c r="W188" s="298"/>
      <c r="X188" s="298"/>
    </row>
  </sheetData>
  <sheetProtection algorithmName="SHA-512" hashValue="tlqQ133zScXJlhKOa2KgxnZQ/HEv6nRK2qCyQjzd7ctf6FTClDFhWFj6zxSYR5p6h4f0Q8aGMos+nIYuQ27LRw==" saltValue="DKM61DkPF0qnuU1ETPrXbg==" spinCount="100000" sheet="1" formatCells="0" formatColumns="0" formatRows="0" insertColumns="0" insertRows="0" insertHyperlinks="0" deleteColumns="0" deleteRows="0" sort="0" autoFilter="0" pivotTables="0"/>
  <dataConsolidate/>
  <mergeCells count="794">
    <mergeCell ref="AB4:AC4"/>
    <mergeCell ref="AB5:AC5"/>
    <mergeCell ref="W23:X24"/>
    <mergeCell ref="W21:X22"/>
    <mergeCell ref="U4:AA4"/>
    <mergeCell ref="Y25:Y26"/>
    <mergeCell ref="Y27:Y28"/>
    <mergeCell ref="AB19:AB20"/>
    <mergeCell ref="AB21:AB22"/>
    <mergeCell ref="AB23:AB24"/>
    <mergeCell ref="AB25:AB26"/>
    <mergeCell ref="AB27:AB28"/>
    <mergeCell ref="Z17:Z18"/>
    <mergeCell ref="Z19:Z20"/>
    <mergeCell ref="Z21:Z22"/>
    <mergeCell ref="Z23:Z24"/>
    <mergeCell ref="Z25:Z26"/>
    <mergeCell ref="Z27:Z28"/>
    <mergeCell ref="AA17:AA18"/>
    <mergeCell ref="AA19:AA20"/>
    <mergeCell ref="AA21:AA22"/>
    <mergeCell ref="AA25:AA26"/>
    <mergeCell ref="AB6:AC6"/>
    <mergeCell ref="Q7:W7"/>
    <mergeCell ref="Q5:W5"/>
    <mergeCell ref="Q23:R24"/>
    <mergeCell ref="Q8:W8"/>
    <mergeCell ref="Y15:AA15"/>
    <mergeCell ref="I145:L145"/>
    <mergeCell ref="M145:P145"/>
    <mergeCell ref="Q145:T145"/>
    <mergeCell ref="U145:X145"/>
    <mergeCell ref="W142:X142"/>
    <mergeCell ref="U143:V143"/>
    <mergeCell ref="W143:X143"/>
    <mergeCell ref="H6:M6"/>
    <mergeCell ref="O7:P7"/>
    <mergeCell ref="K15:X15"/>
    <mergeCell ref="K21:L22"/>
    <mergeCell ref="M27:N28"/>
    <mergeCell ref="Q134:T134"/>
    <mergeCell ref="S108:T108"/>
    <mergeCell ref="U134:X134"/>
    <mergeCell ref="Q135:T135"/>
    <mergeCell ref="L32:M32"/>
    <mergeCell ref="N32:O32"/>
    <mergeCell ref="B144:D144"/>
    <mergeCell ref="C142:D142"/>
    <mergeCell ref="E142:F142"/>
    <mergeCell ref="G142:H142"/>
    <mergeCell ref="I142:J142"/>
    <mergeCell ref="Q144:T144"/>
    <mergeCell ref="U142:V142"/>
    <mergeCell ref="Q142:R142"/>
    <mergeCell ref="B137:B143"/>
    <mergeCell ref="C143:D143"/>
    <mergeCell ref="E143:F143"/>
    <mergeCell ref="G143:H143"/>
    <mergeCell ref="I143:J143"/>
    <mergeCell ref="K143:L143"/>
    <mergeCell ref="M143:N143"/>
    <mergeCell ref="O143:P143"/>
    <mergeCell ref="Q143:R143"/>
    <mergeCell ref="S143:T143"/>
    <mergeCell ref="B100:D100"/>
    <mergeCell ref="Q131:T131"/>
    <mergeCell ref="B128:D128"/>
    <mergeCell ref="E128:H128"/>
    <mergeCell ref="I128:L128"/>
    <mergeCell ref="L56:U56"/>
    <mergeCell ref="L57:U57"/>
    <mergeCell ref="G61:Z61"/>
    <mergeCell ref="J32:K32"/>
    <mergeCell ref="O141:P141"/>
    <mergeCell ref="Q141:R141"/>
    <mergeCell ref="S141:T141"/>
    <mergeCell ref="U141:V141"/>
    <mergeCell ref="W139:X139"/>
    <mergeCell ref="C140:D140"/>
    <mergeCell ref="E140:F140"/>
    <mergeCell ref="I140:J140"/>
    <mergeCell ref="K140:L140"/>
    <mergeCell ref="M140:N140"/>
    <mergeCell ref="O140:P140"/>
    <mergeCell ref="Q140:R140"/>
    <mergeCell ref="A33:A34"/>
    <mergeCell ref="A35:A36"/>
    <mergeCell ref="B34:C34"/>
    <mergeCell ref="B33:C33"/>
    <mergeCell ref="B36:C36"/>
    <mergeCell ref="B35:C35"/>
    <mergeCell ref="B31:C32"/>
    <mergeCell ref="D33:E34"/>
    <mergeCell ref="F33:G34"/>
    <mergeCell ref="F31:G31"/>
    <mergeCell ref="D31:E31"/>
    <mergeCell ref="G106:H106"/>
    <mergeCell ref="G109:H109"/>
    <mergeCell ref="G137:H137"/>
    <mergeCell ref="I137:J137"/>
    <mergeCell ref="M111:N111"/>
    <mergeCell ref="M110:N110"/>
    <mergeCell ref="O110:P110"/>
    <mergeCell ref="E112:H112"/>
    <mergeCell ref="I112:L112"/>
    <mergeCell ref="E127:H127"/>
    <mergeCell ref="M133:P133"/>
    <mergeCell ref="I110:J110"/>
    <mergeCell ref="S139:T139"/>
    <mergeCell ref="U139:V139"/>
    <mergeCell ref="U137:V137"/>
    <mergeCell ref="B132:D132"/>
    <mergeCell ref="B131:D131"/>
    <mergeCell ref="M131:P131"/>
    <mergeCell ref="W137:X137"/>
    <mergeCell ref="C138:D138"/>
    <mergeCell ref="E138:F138"/>
    <mergeCell ref="G138:H138"/>
    <mergeCell ref="I138:J138"/>
    <mergeCell ref="K138:L138"/>
    <mergeCell ref="M138:N138"/>
    <mergeCell ref="O138:P138"/>
    <mergeCell ref="O137:P137"/>
    <mergeCell ref="Q139:R139"/>
    <mergeCell ref="Q133:T133"/>
    <mergeCell ref="U133:X133"/>
    <mergeCell ref="C137:D137"/>
    <mergeCell ref="K137:L137"/>
    <mergeCell ref="M137:N137"/>
    <mergeCell ref="Q128:T128"/>
    <mergeCell ref="U128:X128"/>
    <mergeCell ref="W109:X109"/>
    <mergeCell ref="S109:T109"/>
    <mergeCell ref="Q138:R138"/>
    <mergeCell ref="S138:T138"/>
    <mergeCell ref="U138:V138"/>
    <mergeCell ref="W138:X138"/>
    <mergeCell ref="U99:X99"/>
    <mergeCell ref="Q102:T102"/>
    <mergeCell ref="Q104:T104"/>
    <mergeCell ref="U109:V109"/>
    <mergeCell ref="U110:V110"/>
    <mergeCell ref="W110:X110"/>
    <mergeCell ref="W108:X108"/>
    <mergeCell ref="U108:V108"/>
    <mergeCell ref="Q101:T101"/>
    <mergeCell ref="U101:X101"/>
    <mergeCell ref="U102:X102"/>
    <mergeCell ref="U104:X104"/>
    <mergeCell ref="U135:X135"/>
    <mergeCell ref="I101:L101"/>
    <mergeCell ref="B101:D101"/>
    <mergeCell ref="U131:X131"/>
    <mergeCell ref="E126:H126"/>
    <mergeCell ref="I127:L127"/>
    <mergeCell ref="M127:P127"/>
    <mergeCell ref="Q127:T127"/>
    <mergeCell ref="Q126:T126"/>
    <mergeCell ref="Q113:T113"/>
    <mergeCell ref="Q111:R111"/>
    <mergeCell ref="S111:T111"/>
    <mergeCell ref="U111:V111"/>
    <mergeCell ref="W111:X111"/>
    <mergeCell ref="Q110:R110"/>
    <mergeCell ref="S110:T110"/>
    <mergeCell ref="E131:H131"/>
    <mergeCell ref="I131:L131"/>
    <mergeCell ref="M112:P112"/>
    <mergeCell ref="M128:P128"/>
    <mergeCell ref="E129:H129"/>
    <mergeCell ref="I129:L129"/>
    <mergeCell ref="I126:L126"/>
    <mergeCell ref="M126:P126"/>
    <mergeCell ref="B104:D104"/>
    <mergeCell ref="O108:P108"/>
    <mergeCell ref="Q108:R108"/>
    <mergeCell ref="U127:X127"/>
    <mergeCell ref="I108:J108"/>
    <mergeCell ref="K108:L108"/>
    <mergeCell ref="O107:P107"/>
    <mergeCell ref="E108:F108"/>
    <mergeCell ref="G108:H108"/>
    <mergeCell ref="E109:F109"/>
    <mergeCell ref="E107:F107"/>
    <mergeCell ref="G107:H107"/>
    <mergeCell ref="M135:P135"/>
    <mergeCell ref="G139:H139"/>
    <mergeCell ref="I139:J139"/>
    <mergeCell ref="K139:L139"/>
    <mergeCell ref="M139:N139"/>
    <mergeCell ref="G141:H141"/>
    <mergeCell ref="I141:J141"/>
    <mergeCell ref="G140:H140"/>
    <mergeCell ref="C111:D111"/>
    <mergeCell ref="E113:H113"/>
    <mergeCell ref="I113:L113"/>
    <mergeCell ref="M113:P113"/>
    <mergeCell ref="B112:D112"/>
    <mergeCell ref="O139:P139"/>
    <mergeCell ref="B130:D130"/>
    <mergeCell ref="B126:D126"/>
    <mergeCell ref="M129:P129"/>
    <mergeCell ref="B127:D127"/>
    <mergeCell ref="B113:D113"/>
    <mergeCell ref="B105:B111"/>
    <mergeCell ref="C106:D106"/>
    <mergeCell ref="C107:D107"/>
    <mergeCell ref="K141:L141"/>
    <mergeCell ref="M141:N141"/>
    <mergeCell ref="U94:X94"/>
    <mergeCell ref="U95:X95"/>
    <mergeCell ref="U44:V44"/>
    <mergeCell ref="C105:D105"/>
    <mergeCell ref="C109:D109"/>
    <mergeCell ref="C108:D108"/>
    <mergeCell ref="B134:D134"/>
    <mergeCell ref="E134:H134"/>
    <mergeCell ref="I134:L134"/>
    <mergeCell ref="M134:P134"/>
    <mergeCell ref="E102:H102"/>
    <mergeCell ref="E104:H104"/>
    <mergeCell ref="I102:L102"/>
    <mergeCell ref="I104:L104"/>
    <mergeCell ref="M102:P102"/>
    <mergeCell ref="M104:P104"/>
    <mergeCell ref="Q129:T129"/>
    <mergeCell ref="U129:X129"/>
    <mergeCell ref="U126:X126"/>
    <mergeCell ref="K109:L109"/>
    <mergeCell ref="M109:N109"/>
    <mergeCell ref="O109:P109"/>
    <mergeCell ref="Q109:R109"/>
    <mergeCell ref="M108:N108"/>
    <mergeCell ref="I106:J106"/>
    <mergeCell ref="K106:L106"/>
    <mergeCell ref="G110:H110"/>
    <mergeCell ref="U96:X96"/>
    <mergeCell ref="U97:X97"/>
    <mergeCell ref="O21:P22"/>
    <mergeCell ref="H27:J28"/>
    <mergeCell ref="E96:H96"/>
    <mergeCell ref="E105:F105"/>
    <mergeCell ref="G105:H105"/>
    <mergeCell ref="M106:N106"/>
    <mergeCell ref="Q107:R107"/>
    <mergeCell ref="S107:T107"/>
    <mergeCell ref="I107:J107"/>
    <mergeCell ref="K107:L107"/>
    <mergeCell ref="E94:H94"/>
    <mergeCell ref="F26:G26"/>
    <mergeCell ref="I103:L103"/>
    <mergeCell ref="M103:P103"/>
    <mergeCell ref="Q103:T103"/>
    <mergeCell ref="Q99:T99"/>
    <mergeCell ref="Q96:T96"/>
    <mergeCell ref="U46:V46"/>
    <mergeCell ref="U48:V48"/>
    <mergeCell ref="X5:AA5"/>
    <mergeCell ref="V12:X12"/>
    <mergeCell ref="Q21:R22"/>
    <mergeCell ref="S21:T22"/>
    <mergeCell ref="N6:P6"/>
    <mergeCell ref="Q6:W6"/>
    <mergeCell ref="M21:N22"/>
    <mergeCell ref="K12:P12"/>
    <mergeCell ref="O16:P16"/>
    <mergeCell ref="M16:N16"/>
    <mergeCell ref="W16:X16"/>
    <mergeCell ref="K16:L16"/>
    <mergeCell ref="N5:P5"/>
    <mergeCell ref="M8:P8"/>
    <mergeCell ref="O17:P18"/>
    <mergeCell ref="K17:L18"/>
    <mergeCell ref="U21:V22"/>
    <mergeCell ref="E9:L9"/>
    <mergeCell ref="U27:V28"/>
    <mergeCell ref="E6:G6"/>
    <mergeCell ref="V31:V32"/>
    <mergeCell ref="D27:E28"/>
    <mergeCell ref="F27:G27"/>
    <mergeCell ref="F28:G28"/>
    <mergeCell ref="H23:J24"/>
    <mergeCell ref="M25:N26"/>
    <mergeCell ref="O25:P26"/>
    <mergeCell ref="F20:G20"/>
    <mergeCell ref="D19:E20"/>
    <mergeCell ref="F19:G19"/>
    <mergeCell ref="B9:D9"/>
    <mergeCell ref="B10:E10"/>
    <mergeCell ref="F17:G17"/>
    <mergeCell ref="D17:E18"/>
    <mergeCell ref="G13:J13"/>
    <mergeCell ref="H17:J18"/>
    <mergeCell ref="H19:J20"/>
    <mergeCell ref="B6:D6"/>
    <mergeCell ref="A13:F13"/>
    <mergeCell ref="S27:T28"/>
    <mergeCell ref="A31:A32"/>
    <mergeCell ref="U16:V16"/>
    <mergeCell ref="U17:V18"/>
    <mergeCell ref="K19:L20"/>
    <mergeCell ref="M19:N20"/>
    <mergeCell ref="O19:P20"/>
    <mergeCell ref="K23:L24"/>
    <mergeCell ref="M23:N24"/>
    <mergeCell ref="Q17:R18"/>
    <mergeCell ref="M17:N18"/>
    <mergeCell ref="U47:V47"/>
    <mergeCell ref="Q31:R32"/>
    <mergeCell ref="S25:T26"/>
    <mergeCell ref="U43:V43"/>
    <mergeCell ref="R44:S44"/>
    <mergeCell ref="AB17:AB18"/>
    <mergeCell ref="Y19:Y20"/>
    <mergeCell ref="Y21:Y22"/>
    <mergeCell ref="Y23:Y24"/>
    <mergeCell ref="Y31:Y32"/>
    <mergeCell ref="W27:X28"/>
    <mergeCell ref="Y17:Y18"/>
    <mergeCell ref="AA27:AA28"/>
    <mergeCell ref="U23:V24"/>
    <mergeCell ref="AA23:AA24"/>
    <mergeCell ref="O23:P24"/>
    <mergeCell ref="K25:L26"/>
    <mergeCell ref="K27:L28"/>
    <mergeCell ref="O27:P28"/>
    <mergeCell ref="Q27:R28"/>
    <mergeCell ref="N31:O31"/>
    <mergeCell ref="Q33:R33"/>
    <mergeCell ref="J33:K34"/>
    <mergeCell ref="L33:M34"/>
    <mergeCell ref="I97:L97"/>
    <mergeCell ref="Q97:T97"/>
    <mergeCell ref="M96:P96"/>
    <mergeCell ref="M97:P97"/>
    <mergeCell ref="I96:L96"/>
    <mergeCell ref="B23:C28"/>
    <mergeCell ref="D23:E24"/>
    <mergeCell ref="B95:D95"/>
    <mergeCell ref="B94:D94"/>
    <mergeCell ref="B56:J56"/>
    <mergeCell ref="H25:J26"/>
    <mergeCell ref="H32:I32"/>
    <mergeCell ref="F32:G32"/>
    <mergeCell ref="N33:O34"/>
    <mergeCell ref="D32:E32"/>
    <mergeCell ref="R46:S46"/>
    <mergeCell ref="R48:S48"/>
    <mergeCell ref="Q37:R37"/>
    <mergeCell ref="S23:T24"/>
    <mergeCell ref="Q34:R34"/>
    <mergeCell ref="H33:I34"/>
    <mergeCell ref="Q36:R36"/>
    <mergeCell ref="R47:S47"/>
    <mergeCell ref="I94:L94"/>
    <mergeCell ref="I99:L99"/>
    <mergeCell ref="M99:P99"/>
    <mergeCell ref="N51:O51"/>
    <mergeCell ref="I95:L95"/>
    <mergeCell ref="Q95:T95"/>
    <mergeCell ref="D51:E51"/>
    <mergeCell ref="R45:S45"/>
    <mergeCell ref="K52:N52"/>
    <mergeCell ref="B97:D97"/>
    <mergeCell ref="B98:D98"/>
    <mergeCell ref="B99:D99"/>
    <mergeCell ref="L40:M40"/>
    <mergeCell ref="L41:M41"/>
    <mergeCell ref="D35:E36"/>
    <mergeCell ref="F35:G36"/>
    <mergeCell ref="H35:I36"/>
    <mergeCell ref="J35:K36"/>
    <mergeCell ref="L35:M36"/>
    <mergeCell ref="N35:O36"/>
    <mergeCell ref="M94:P94"/>
    <mergeCell ref="M95:P95"/>
    <mergeCell ref="E97:H97"/>
    <mergeCell ref="F22:G22"/>
    <mergeCell ref="D25:E26"/>
    <mergeCell ref="F25:G25"/>
    <mergeCell ref="F23:G23"/>
    <mergeCell ref="U107:V107"/>
    <mergeCell ref="W107:X107"/>
    <mergeCell ref="U105:V105"/>
    <mergeCell ref="Q106:R106"/>
    <mergeCell ref="S106:T106"/>
    <mergeCell ref="U106:V106"/>
    <mergeCell ref="W106:X106"/>
    <mergeCell ref="W105:X105"/>
    <mergeCell ref="S105:T105"/>
    <mergeCell ref="Q105:R105"/>
    <mergeCell ref="O105:P105"/>
    <mergeCell ref="M105:N105"/>
    <mergeCell ref="M101:P101"/>
    <mergeCell ref="T31:T32"/>
    <mergeCell ref="Q35:R35"/>
    <mergeCell ref="R43:S43"/>
    <mergeCell ref="B96:D96"/>
    <mergeCell ref="E99:H99"/>
    <mergeCell ref="Q38:R38"/>
    <mergeCell ref="U103:X103"/>
    <mergeCell ref="V2:Y2"/>
    <mergeCell ref="Q94:T94"/>
    <mergeCell ref="X31:X32"/>
    <mergeCell ref="Q25:R26"/>
    <mergeCell ref="W17:X18"/>
    <mergeCell ref="U25:V26"/>
    <mergeCell ref="W25:X26"/>
    <mergeCell ref="L31:M31"/>
    <mergeCell ref="B30:M30"/>
    <mergeCell ref="W19:X20"/>
    <mergeCell ref="Q19:R20"/>
    <mergeCell ref="S19:T20"/>
    <mergeCell ref="U19:V20"/>
    <mergeCell ref="F24:G24"/>
    <mergeCell ref="D21:E22"/>
    <mergeCell ref="S17:T18"/>
    <mergeCell ref="S31:S32"/>
    <mergeCell ref="U31:U32"/>
    <mergeCell ref="W31:W32"/>
    <mergeCell ref="B5:D5"/>
    <mergeCell ref="B7:D7"/>
    <mergeCell ref="E101:H101"/>
    <mergeCell ref="E95:H95"/>
    <mergeCell ref="A3:X3"/>
    <mergeCell ref="B17:C22"/>
    <mergeCell ref="E7:I7"/>
    <mergeCell ref="J7:N7"/>
    <mergeCell ref="B54:J54"/>
    <mergeCell ref="K54:S54"/>
    <mergeCell ref="M92:N92"/>
    <mergeCell ref="F18:G18"/>
    <mergeCell ref="E5:M5"/>
    <mergeCell ref="B15:C16"/>
    <mergeCell ref="F15:G16"/>
    <mergeCell ref="H15:J16"/>
    <mergeCell ref="Q16:R16"/>
    <mergeCell ref="E12:J12"/>
    <mergeCell ref="F10:W10"/>
    <mergeCell ref="S16:T16"/>
    <mergeCell ref="M9:N9"/>
    <mergeCell ref="O9:W9"/>
    <mergeCell ref="D15:E16"/>
    <mergeCell ref="U45:V45"/>
    <mergeCell ref="F21:G21"/>
    <mergeCell ref="H21:J22"/>
    <mergeCell ref="H31:I31"/>
    <mergeCell ref="J31:K31"/>
    <mergeCell ref="Q148:T148"/>
    <mergeCell ref="U148:X148"/>
    <mergeCell ref="U113:X113"/>
    <mergeCell ref="O111:P111"/>
    <mergeCell ref="Q112:T112"/>
    <mergeCell ref="B136:D136"/>
    <mergeCell ref="E136:H136"/>
    <mergeCell ref="I136:L136"/>
    <mergeCell ref="B129:D129"/>
    <mergeCell ref="B133:D133"/>
    <mergeCell ref="E133:H133"/>
    <mergeCell ref="I133:L133"/>
    <mergeCell ref="U112:X112"/>
    <mergeCell ref="E111:F111"/>
    <mergeCell ref="G111:H111"/>
    <mergeCell ref="I111:J111"/>
    <mergeCell ref="K111:L111"/>
    <mergeCell ref="C141:D141"/>
    <mergeCell ref="U140:V140"/>
    <mergeCell ref="U144:X144"/>
    <mergeCell ref="K142:L142"/>
    <mergeCell ref="M142:N142"/>
    <mergeCell ref="O142:P142"/>
    <mergeCell ref="I135:L135"/>
    <mergeCell ref="C110:D110"/>
    <mergeCell ref="B135:D135"/>
    <mergeCell ref="E135:H135"/>
    <mergeCell ref="E110:F110"/>
    <mergeCell ref="B102:D102"/>
    <mergeCell ref="B149:D149"/>
    <mergeCell ref="E149:H149"/>
    <mergeCell ref="I149:L149"/>
    <mergeCell ref="M149:P149"/>
    <mergeCell ref="B145:D145"/>
    <mergeCell ref="E145:H145"/>
    <mergeCell ref="B148:D148"/>
    <mergeCell ref="E148:H148"/>
    <mergeCell ref="I148:L148"/>
    <mergeCell ref="M148:P148"/>
    <mergeCell ref="B103:D103"/>
    <mergeCell ref="E103:H103"/>
    <mergeCell ref="K110:L110"/>
    <mergeCell ref="E106:F106"/>
    <mergeCell ref="I109:J109"/>
    <mergeCell ref="M107:N107"/>
    <mergeCell ref="K105:L105"/>
    <mergeCell ref="O106:P106"/>
    <mergeCell ref="I105:J105"/>
    <mergeCell ref="Q149:T149"/>
    <mergeCell ref="U149:X149"/>
    <mergeCell ref="M136:P136"/>
    <mergeCell ref="Q136:T136"/>
    <mergeCell ref="U136:X136"/>
    <mergeCell ref="B147:D147"/>
    <mergeCell ref="E147:H147"/>
    <mergeCell ref="I147:L147"/>
    <mergeCell ref="M147:P147"/>
    <mergeCell ref="Q147:T147"/>
    <mergeCell ref="U147:X147"/>
    <mergeCell ref="E144:H144"/>
    <mergeCell ref="I144:L144"/>
    <mergeCell ref="M144:P144"/>
    <mergeCell ref="W140:X140"/>
    <mergeCell ref="S140:T140"/>
    <mergeCell ref="S142:T142"/>
    <mergeCell ref="E137:F137"/>
    <mergeCell ref="W141:X141"/>
    <mergeCell ref="E141:F141"/>
    <mergeCell ref="C139:D139"/>
    <mergeCell ref="E139:F139"/>
    <mergeCell ref="Q137:R137"/>
    <mergeCell ref="S137:T137"/>
    <mergeCell ref="B153:D153"/>
    <mergeCell ref="B154:D154"/>
    <mergeCell ref="E154:H154"/>
    <mergeCell ref="I154:L154"/>
    <mergeCell ref="M154:P154"/>
    <mergeCell ref="Q154:T154"/>
    <mergeCell ref="U154:X154"/>
    <mergeCell ref="B155:D155"/>
    <mergeCell ref="E155:H155"/>
    <mergeCell ref="I155:L155"/>
    <mergeCell ref="M155:P155"/>
    <mergeCell ref="Q155:T155"/>
    <mergeCell ref="U155:X155"/>
    <mergeCell ref="B150:D150"/>
    <mergeCell ref="E150:H150"/>
    <mergeCell ref="I150:L150"/>
    <mergeCell ref="M150:P150"/>
    <mergeCell ref="Q150:T150"/>
    <mergeCell ref="U150:X150"/>
    <mergeCell ref="B151:D151"/>
    <mergeCell ref="B152:D152"/>
    <mergeCell ref="E152:H152"/>
    <mergeCell ref="I152:L152"/>
    <mergeCell ref="M152:P152"/>
    <mergeCell ref="Q152:T152"/>
    <mergeCell ref="U152:X152"/>
    <mergeCell ref="C162:D162"/>
    <mergeCell ref="E162:F162"/>
    <mergeCell ref="G162:H162"/>
    <mergeCell ref="I162:J162"/>
    <mergeCell ref="K162:L162"/>
    <mergeCell ref="M162:N162"/>
    <mergeCell ref="O162:P162"/>
    <mergeCell ref="O164:P164"/>
    <mergeCell ref="Q164:R164"/>
    <mergeCell ref="Q162:R162"/>
    <mergeCell ref="O160:P160"/>
    <mergeCell ref="Q160:R160"/>
    <mergeCell ref="B156:D156"/>
    <mergeCell ref="E156:H156"/>
    <mergeCell ref="I156:L156"/>
    <mergeCell ref="M156:P156"/>
    <mergeCell ref="Q156:T156"/>
    <mergeCell ref="U156:X156"/>
    <mergeCell ref="B157:D157"/>
    <mergeCell ref="E157:H157"/>
    <mergeCell ref="I157:L157"/>
    <mergeCell ref="M157:P157"/>
    <mergeCell ref="Q157:T157"/>
    <mergeCell ref="U157:X157"/>
    <mergeCell ref="G161:H161"/>
    <mergeCell ref="I161:J161"/>
    <mergeCell ref="K161:L161"/>
    <mergeCell ref="M161:N161"/>
    <mergeCell ref="O161:P161"/>
    <mergeCell ref="Q161:R161"/>
    <mergeCell ref="S161:T161"/>
    <mergeCell ref="U161:V161"/>
    <mergeCell ref="W161:X161"/>
    <mergeCell ref="W163:X163"/>
    <mergeCell ref="S158:T158"/>
    <mergeCell ref="U158:V158"/>
    <mergeCell ref="W158:X158"/>
    <mergeCell ref="C159:D159"/>
    <mergeCell ref="E159:F159"/>
    <mergeCell ref="G159:H159"/>
    <mergeCell ref="I159:J159"/>
    <mergeCell ref="K159:L159"/>
    <mergeCell ref="M159:N159"/>
    <mergeCell ref="O159:P159"/>
    <mergeCell ref="Q159:R159"/>
    <mergeCell ref="S159:T159"/>
    <mergeCell ref="U159:V159"/>
    <mergeCell ref="W159:X159"/>
    <mergeCell ref="C158:D158"/>
    <mergeCell ref="E158:F158"/>
    <mergeCell ref="G158:H158"/>
    <mergeCell ref="I158:J158"/>
    <mergeCell ref="S160:T160"/>
    <mergeCell ref="U160:V160"/>
    <mergeCell ref="W160:X160"/>
    <mergeCell ref="C161:D161"/>
    <mergeCell ref="E161:F161"/>
    <mergeCell ref="E163:F163"/>
    <mergeCell ref="G163:H163"/>
    <mergeCell ref="I163:J163"/>
    <mergeCell ref="K163:L163"/>
    <mergeCell ref="M163:N163"/>
    <mergeCell ref="O163:P163"/>
    <mergeCell ref="Q163:R163"/>
    <mergeCell ref="S163:T163"/>
    <mergeCell ref="U163:V163"/>
    <mergeCell ref="B168:D168"/>
    <mergeCell ref="E168:H168"/>
    <mergeCell ref="I168:L168"/>
    <mergeCell ref="M168:P168"/>
    <mergeCell ref="Q168:T168"/>
    <mergeCell ref="U168:X168"/>
    <mergeCell ref="B158:B164"/>
    <mergeCell ref="K158:L158"/>
    <mergeCell ref="M158:N158"/>
    <mergeCell ref="O158:P158"/>
    <mergeCell ref="Q158:R158"/>
    <mergeCell ref="C160:D160"/>
    <mergeCell ref="E160:F160"/>
    <mergeCell ref="G160:H160"/>
    <mergeCell ref="I160:J160"/>
    <mergeCell ref="K160:L160"/>
    <mergeCell ref="M160:N160"/>
    <mergeCell ref="K164:L164"/>
    <mergeCell ref="M164:N164"/>
    <mergeCell ref="S164:T164"/>
    <mergeCell ref="S162:T162"/>
    <mergeCell ref="U162:V162"/>
    <mergeCell ref="W162:X162"/>
    <mergeCell ref="C163:D163"/>
    <mergeCell ref="B169:D169"/>
    <mergeCell ref="E169:H169"/>
    <mergeCell ref="I169:L169"/>
    <mergeCell ref="M169:P169"/>
    <mergeCell ref="Q169:T169"/>
    <mergeCell ref="U169:X169"/>
    <mergeCell ref="U164:V164"/>
    <mergeCell ref="W164:X164"/>
    <mergeCell ref="B165:D165"/>
    <mergeCell ref="E165:H165"/>
    <mergeCell ref="I165:L165"/>
    <mergeCell ref="M165:P165"/>
    <mergeCell ref="Q165:T165"/>
    <mergeCell ref="U165:X165"/>
    <mergeCell ref="B166:D166"/>
    <mergeCell ref="E166:H166"/>
    <mergeCell ref="I166:L166"/>
    <mergeCell ref="M166:P166"/>
    <mergeCell ref="Q166:T166"/>
    <mergeCell ref="U166:X166"/>
    <mergeCell ref="C164:D164"/>
    <mergeCell ref="E164:F164"/>
    <mergeCell ref="G164:H164"/>
    <mergeCell ref="I164:J164"/>
    <mergeCell ref="B172:D172"/>
    <mergeCell ref="B173:D173"/>
    <mergeCell ref="E173:H173"/>
    <mergeCell ref="I173:L173"/>
    <mergeCell ref="M173:P173"/>
    <mergeCell ref="Q173:T173"/>
    <mergeCell ref="U173:X173"/>
    <mergeCell ref="B174:D174"/>
    <mergeCell ref="B175:D175"/>
    <mergeCell ref="E175:H175"/>
    <mergeCell ref="I175:L175"/>
    <mergeCell ref="M175:P175"/>
    <mergeCell ref="Q175:T175"/>
    <mergeCell ref="U175:X175"/>
    <mergeCell ref="B170:D170"/>
    <mergeCell ref="E170:H170"/>
    <mergeCell ref="I170:L170"/>
    <mergeCell ref="M170:P170"/>
    <mergeCell ref="Q170:T170"/>
    <mergeCell ref="U170:X170"/>
    <mergeCell ref="B171:D171"/>
    <mergeCell ref="E171:H171"/>
    <mergeCell ref="I171:L171"/>
    <mergeCell ref="M171:P171"/>
    <mergeCell ref="Q171:T171"/>
    <mergeCell ref="U171:X171"/>
    <mergeCell ref="U179:V179"/>
    <mergeCell ref="W179:X179"/>
    <mergeCell ref="C180:D180"/>
    <mergeCell ref="E180:F180"/>
    <mergeCell ref="G180:H180"/>
    <mergeCell ref="I180:J180"/>
    <mergeCell ref="K180:L180"/>
    <mergeCell ref="M180:N180"/>
    <mergeCell ref="B176:D176"/>
    <mergeCell ref="E176:H176"/>
    <mergeCell ref="I176:L176"/>
    <mergeCell ref="M176:P176"/>
    <mergeCell ref="Q176:T176"/>
    <mergeCell ref="U176:X176"/>
    <mergeCell ref="B177:D177"/>
    <mergeCell ref="E177:H177"/>
    <mergeCell ref="I177:L177"/>
    <mergeCell ref="M177:P177"/>
    <mergeCell ref="Q177:T177"/>
    <mergeCell ref="U177:X177"/>
    <mergeCell ref="O180:P180"/>
    <mergeCell ref="Q180:R180"/>
    <mergeCell ref="S180:T180"/>
    <mergeCell ref="U180:V180"/>
    <mergeCell ref="W180:X180"/>
    <mergeCell ref="C181:D181"/>
    <mergeCell ref="E181:F181"/>
    <mergeCell ref="G181:H181"/>
    <mergeCell ref="I181:J181"/>
    <mergeCell ref="K181:L181"/>
    <mergeCell ref="M181:N181"/>
    <mergeCell ref="O181:P181"/>
    <mergeCell ref="Q181:R181"/>
    <mergeCell ref="S181:T181"/>
    <mergeCell ref="U181:V181"/>
    <mergeCell ref="W181:X181"/>
    <mergeCell ref="B178:D178"/>
    <mergeCell ref="E178:H178"/>
    <mergeCell ref="I178:L178"/>
    <mergeCell ref="M178:P178"/>
    <mergeCell ref="Q178:T178"/>
    <mergeCell ref="U178:X178"/>
    <mergeCell ref="B179:B185"/>
    <mergeCell ref="C179:D179"/>
    <mergeCell ref="E179:F179"/>
    <mergeCell ref="G179:H179"/>
    <mergeCell ref="I179:J179"/>
    <mergeCell ref="K179:L179"/>
    <mergeCell ref="M179:N179"/>
    <mergeCell ref="O179:P179"/>
    <mergeCell ref="Q179:R179"/>
    <mergeCell ref="S179:T179"/>
    <mergeCell ref="U182:V182"/>
    <mergeCell ref="W182:X182"/>
    <mergeCell ref="C183:D183"/>
    <mergeCell ref="E183:F183"/>
    <mergeCell ref="G183:H183"/>
    <mergeCell ref="I183:J183"/>
    <mergeCell ref="K183:L183"/>
    <mergeCell ref="M183:N183"/>
    <mergeCell ref="O183:P183"/>
    <mergeCell ref="Q183:R183"/>
    <mergeCell ref="S183:T183"/>
    <mergeCell ref="U183:V183"/>
    <mergeCell ref="W183:X183"/>
    <mergeCell ref="C182:D182"/>
    <mergeCell ref="E182:F182"/>
    <mergeCell ref="G182:H182"/>
    <mergeCell ref="I182:J182"/>
    <mergeCell ref="K182:L182"/>
    <mergeCell ref="M182:N182"/>
    <mergeCell ref="O182:P182"/>
    <mergeCell ref="Q182:R182"/>
    <mergeCell ref="S182:T182"/>
    <mergeCell ref="U184:V184"/>
    <mergeCell ref="W184:X184"/>
    <mergeCell ref="C185:D185"/>
    <mergeCell ref="E185:F185"/>
    <mergeCell ref="G185:H185"/>
    <mergeCell ref="I185:J185"/>
    <mergeCell ref="K185:L185"/>
    <mergeCell ref="M185:N185"/>
    <mergeCell ref="O185:P185"/>
    <mergeCell ref="Q185:R185"/>
    <mergeCell ref="S185:T185"/>
    <mergeCell ref="U185:V185"/>
    <mergeCell ref="W185:X185"/>
    <mergeCell ref="C184:D184"/>
    <mergeCell ref="E184:F184"/>
    <mergeCell ref="G184:H184"/>
    <mergeCell ref="I184:J184"/>
    <mergeCell ref="K184:L184"/>
    <mergeCell ref="M184:N184"/>
    <mergeCell ref="O184:P184"/>
    <mergeCell ref="Q184:R184"/>
    <mergeCell ref="S184:T184"/>
    <mergeCell ref="B186:D186"/>
    <mergeCell ref="E186:H186"/>
    <mergeCell ref="I186:L186"/>
    <mergeCell ref="M186:P186"/>
    <mergeCell ref="Q186:T186"/>
    <mergeCell ref="U186:X186"/>
    <mergeCell ref="B187:D187"/>
    <mergeCell ref="E187:H187"/>
    <mergeCell ref="I187:L187"/>
    <mergeCell ref="M187:P187"/>
    <mergeCell ref="Q187:T187"/>
    <mergeCell ref="U187:X187"/>
  </mergeCells>
  <phoneticPr fontId="7"/>
  <conditionalFormatting sqref="X5:AA5">
    <cfRule type="expression" dxfId="3" priority="3">
      <formula>$Q$5="その他"</formula>
    </cfRule>
  </conditionalFormatting>
  <conditionalFormatting sqref="K12:P12">
    <cfRule type="expression" dxfId="2" priority="2">
      <formula>$E$12="その他"</formula>
    </cfRule>
  </conditionalFormatting>
  <conditionalFormatting sqref="L56:U56">
    <cfRule type="expression" dxfId="1" priority="1">
      <formula>$B$56="その他"</formula>
    </cfRule>
  </conditionalFormatting>
  <dataValidations count="9">
    <dataValidation type="whole" operator="greaterThanOrEqual" allowBlank="1" showInputMessage="1" showErrorMessage="1" sqref="F18:G18 F24:G24 F26:G26 F20:G20 F22:G22 F28:G28">
      <formula1>0</formula1>
    </dataValidation>
    <dataValidation type="list" allowBlank="1" showInputMessage="1" showErrorMessage="1" sqref="F52 I58 F59 J63:J67 J69 M70 H71 L72:L74 T75 G76 L77:L79 H80 E112:AA112 V51 M81 J85:J86 F90 I82:I84 E144:X144 E165:X165 E186:X186">
      <formula1>"有,無"</formula1>
    </dataValidation>
    <dataValidation type="list" allowBlank="1" showInputMessage="1" showErrorMessage="1" sqref="T88:T89">
      <formula1>"〇,×"</formula1>
    </dataValidation>
    <dataValidation type="list" allowBlank="1" showInputMessage="1" showErrorMessage="1" sqref="Y101:AA104">
      <formula1>"済,未"</formula1>
    </dataValidation>
    <dataValidation type="time" showInputMessage="1" showErrorMessage="1" sqref="E138:X143 E159:X164 E180:X185 E106:X111">
      <formula1>0</formula1>
      <formula2>0.999305555555556</formula2>
    </dataValidation>
    <dataValidation type="list" allowBlank="1" showInputMessage="1" showErrorMessage="1" sqref="Y106:AA111">
      <formula1>$J$4:$J$59</formula1>
    </dataValidation>
    <dataValidation type="list" allowBlank="1" showInputMessage="1" showErrorMessage="1" sqref="E98:X98 E130:X130 E151:X151 E172:X172">
      <formula1>"①,②,③"</formula1>
    </dataValidation>
    <dataValidation type="list" allowBlank="1" showInputMessage="1" showErrorMessage="1" sqref="E102:X102 E134:X134 E155:X155 E176:X176">
      <formula1>"在籍中,退職"</formula1>
    </dataValidation>
    <dataValidation type="list" allowBlank="1" showInputMessage="1" showErrorMessage="1" sqref="E101:X101 E133:X133 E154:X154 E175:X175">
      <formula1>"済,R7受講予定,未"</formula1>
    </dataValidation>
  </dataValidations>
  <pageMargins left="0.70866141732283472" right="0.70866141732283472" top="0.74803149606299213" bottom="0.74803149606299213" header="0.31496062992125984" footer="0.31496062992125984"/>
  <pageSetup paperSize="9" scale="64" orientation="portrait" r:id="rId1"/>
  <headerFooter>
    <oddHeader>&amp;RR7,当初申請用</oddHeader>
  </headerFooter>
  <rowBreaks count="3" manualBreakCount="3">
    <brk id="57" max="26" man="1"/>
    <brk id="92" max="26" man="1"/>
    <brk id="146" max="26" man="1"/>
  </rowBreaks>
  <colBreaks count="1" manualBreakCount="1">
    <brk id="27" min="1" max="139" man="1"/>
  </colBreaks>
  <drawing r:id="rId2"/>
  <legacyDrawing r:id="rId3"/>
  <mc:AlternateContent xmlns:mc="http://schemas.openxmlformats.org/markup-compatibility/2006">
    <mc:Choice Requires="x14">
      <controls>
        <mc:AlternateContent xmlns:mc="http://schemas.openxmlformats.org/markup-compatibility/2006">
          <mc:Choice Requires="x14">
            <control shapeId="41990" r:id="rId4" name="Check Box 6">
              <controlPr defaultSize="0" autoFill="0" autoLine="0" autoPict="0">
                <anchor moveWithCells="1">
                  <from>
                    <xdr:col>2</xdr:col>
                    <xdr:colOff>152400</xdr:colOff>
                    <xdr:row>59</xdr:row>
                    <xdr:rowOff>45720</xdr:rowOff>
                  </from>
                  <to>
                    <xdr:col>6</xdr:col>
                    <xdr:colOff>76200</xdr:colOff>
                    <xdr:row>59</xdr:row>
                    <xdr:rowOff>259080</xdr:rowOff>
                  </to>
                </anchor>
              </controlPr>
            </control>
          </mc:Choice>
        </mc:AlternateContent>
        <mc:AlternateContent xmlns:mc="http://schemas.openxmlformats.org/markup-compatibility/2006">
          <mc:Choice Requires="x14">
            <control shapeId="41991" r:id="rId5" name="Check Box 7">
              <controlPr defaultSize="0" autoFill="0" autoLine="0" autoPict="0">
                <anchor moveWithCells="1">
                  <from>
                    <xdr:col>5</xdr:col>
                    <xdr:colOff>167640</xdr:colOff>
                    <xdr:row>59</xdr:row>
                    <xdr:rowOff>22860</xdr:rowOff>
                  </from>
                  <to>
                    <xdr:col>11</xdr:col>
                    <xdr:colOff>236220</xdr:colOff>
                    <xdr:row>60</xdr:row>
                    <xdr:rowOff>0</xdr:rowOff>
                  </to>
                </anchor>
              </controlPr>
            </control>
          </mc:Choice>
        </mc:AlternateContent>
        <mc:AlternateContent xmlns:mc="http://schemas.openxmlformats.org/markup-compatibility/2006">
          <mc:Choice Requires="x14">
            <control shapeId="41992" r:id="rId6" name="Check Box 8">
              <controlPr defaultSize="0" autoFill="0" autoLine="0" autoPict="0">
                <anchor moveWithCells="1">
                  <from>
                    <xdr:col>10</xdr:col>
                    <xdr:colOff>60960</xdr:colOff>
                    <xdr:row>59</xdr:row>
                    <xdr:rowOff>7620</xdr:rowOff>
                  </from>
                  <to>
                    <xdr:col>14</xdr:col>
                    <xdr:colOff>266700</xdr:colOff>
                    <xdr:row>60</xdr:row>
                    <xdr:rowOff>15240</xdr:rowOff>
                  </to>
                </anchor>
              </controlPr>
            </control>
          </mc:Choice>
        </mc:AlternateContent>
        <mc:AlternateContent xmlns:mc="http://schemas.openxmlformats.org/markup-compatibility/2006">
          <mc:Choice Requires="x14">
            <control shapeId="41993" r:id="rId7" name="Check Box 9">
              <controlPr defaultSize="0" autoFill="0" autoLine="0" autoPict="0">
                <anchor moveWithCells="1">
                  <from>
                    <xdr:col>19</xdr:col>
                    <xdr:colOff>129540</xdr:colOff>
                    <xdr:row>59</xdr:row>
                    <xdr:rowOff>7620</xdr:rowOff>
                  </from>
                  <to>
                    <xdr:col>24</xdr:col>
                    <xdr:colOff>160020</xdr:colOff>
                    <xdr:row>59</xdr:row>
                    <xdr:rowOff>259080</xdr:rowOff>
                  </to>
                </anchor>
              </controlPr>
            </control>
          </mc:Choice>
        </mc:AlternateContent>
        <mc:AlternateContent xmlns:mc="http://schemas.openxmlformats.org/markup-compatibility/2006">
          <mc:Choice Requires="x14">
            <control shapeId="41994" r:id="rId8" name="Check Box 10">
              <controlPr defaultSize="0" autoFill="0" autoLine="0" autoPict="0">
                <anchor moveWithCells="1">
                  <from>
                    <xdr:col>14</xdr:col>
                    <xdr:colOff>228600</xdr:colOff>
                    <xdr:row>59</xdr:row>
                    <xdr:rowOff>15240</xdr:rowOff>
                  </from>
                  <to>
                    <xdr:col>19</xdr:col>
                    <xdr:colOff>266700</xdr:colOff>
                    <xdr:row>60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児童クラブリスト等!$B$3:$B$11</xm:f>
          </x14:formula1>
          <xm:sqref>Q5</xm:sqref>
        </x14:dataValidation>
        <x14:dataValidation type="list" allowBlank="1" showInputMessage="1" showErrorMessage="1">
          <x14:formula1>
            <xm:f>児童クラブリスト等!$C$3:$C$14</xm:f>
          </x14:formula1>
          <xm:sqref>E12:J12</xm:sqref>
        </x14:dataValidation>
        <x14:dataValidation type="list" allowBlank="1" showInputMessage="1" showErrorMessage="1">
          <x14:formula1>
            <xm:f>児童クラブリスト等!$D$7:$D$9</xm:f>
          </x14:formula1>
          <xm:sqref>B56</xm:sqref>
        </x14:dataValidation>
        <x14:dataValidation type="list" allowBlank="1" showInputMessage="1" showErrorMessage="1">
          <x14:formula1>
            <xm:f>児童クラブリスト等!$E$3:$E$4</xm:f>
          </x14:formula1>
          <xm:sqref>M92:N92</xm:sqref>
        </x14:dataValidation>
        <x14:dataValidation type="list" allowBlank="1" showInputMessage="1" showErrorMessage="1">
          <x14:formula1>
            <xm:f>児童クラブリスト等!$F$3:$F$4</xm:f>
          </x14:formula1>
          <xm:sqref>E97:AA97 E129:X129 E150:X150 E171:X171</xm:sqref>
        </x14:dataValidation>
        <x14:dataValidation type="list" allowBlank="1" showInputMessage="1" showErrorMessage="1">
          <x14:formula1>
            <xm:f>児童クラブリスト等!$D$3:$D$4</xm:f>
          </x14:formula1>
          <xm:sqref>B54 K54</xm:sqref>
        </x14:dataValidation>
        <x14:dataValidation type="list" allowBlank="1" showInputMessage="1" showErrorMessage="1">
          <x14:formula1>
            <xm:f>児童クラブリスト等!$G$3:$G$4</xm:f>
          </x14:formula1>
          <xm:sqref>E99:X99 E131:X131 E152:X152 E173:X173</xm:sqref>
        </x14:dataValidation>
        <x14:dataValidation type="list" allowBlank="1" showInputMessage="1" showErrorMessage="1">
          <x14:formula1>
            <xm:f>児童クラブリスト等!$H$3:$H$13</xm:f>
          </x14:formula1>
          <xm:sqref>E100:X100 E132:X132 E153:X153 E174:X174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G61"/>
  <sheetViews>
    <sheetView zoomScaleNormal="100" workbookViewId="0">
      <selection activeCell="B5" sqref="B5"/>
    </sheetView>
  </sheetViews>
  <sheetFormatPr defaultRowHeight="13.2"/>
  <cols>
    <col min="1" max="1" width="10.77734375" style="247" customWidth="1"/>
    <col min="2" max="2" width="17.33203125" style="247" customWidth="1"/>
    <col min="3" max="3" width="16.33203125" style="247" customWidth="1"/>
    <col min="4" max="4" width="24" style="247" customWidth="1"/>
    <col min="5" max="5" width="16.33203125" style="247" customWidth="1"/>
    <col min="6" max="6" width="20.88671875" style="247" customWidth="1"/>
    <col min="7" max="12" width="17.88671875" style="247" customWidth="1"/>
    <col min="13" max="16384" width="8.88671875" style="247"/>
  </cols>
  <sheetData>
    <row r="1" spans="1:7" s="1" customFormat="1">
      <c r="A1" s="2" t="s">
        <v>913</v>
      </c>
    </row>
    <row r="2" spans="1:7" s="1" customFormat="1" ht="30" customHeight="1">
      <c r="A2" s="583" t="s">
        <v>954</v>
      </c>
      <c r="B2" s="583"/>
      <c r="C2" s="583"/>
      <c r="D2" s="583"/>
      <c r="E2" s="583"/>
      <c r="F2" s="583"/>
    </row>
    <row r="3" spans="1:7" s="1" customFormat="1" ht="45.75" customHeight="1">
      <c r="A3" s="3"/>
      <c r="C3" s="4"/>
      <c r="E3" s="584"/>
      <c r="F3" s="584"/>
    </row>
    <row r="4" spans="1:7" s="1" customFormat="1" ht="36.75" customHeight="1">
      <c r="A4" s="5" t="s">
        <v>914</v>
      </c>
      <c r="B4" s="6" t="s">
        <v>915</v>
      </c>
      <c r="C4" s="6" t="s">
        <v>916</v>
      </c>
      <c r="D4" s="6" t="s">
        <v>917</v>
      </c>
      <c r="E4" s="5" t="s">
        <v>918</v>
      </c>
      <c r="F4" s="12" t="s">
        <v>919</v>
      </c>
    </row>
    <row r="5" spans="1:7" s="1" customFormat="1" ht="41.1" customHeight="1">
      <c r="A5" s="364" t="s">
        <v>955</v>
      </c>
      <c r="B5" s="365" t="s">
        <v>920</v>
      </c>
      <c r="C5" s="365"/>
      <c r="D5" s="365"/>
      <c r="E5" s="365"/>
      <c r="F5" s="365"/>
      <c r="G5" s="366"/>
    </row>
    <row r="6" spans="1:7" s="1" customFormat="1" ht="41.1" customHeight="1">
      <c r="A6" s="364" t="s">
        <v>921</v>
      </c>
      <c r="B6" s="365" t="s">
        <v>920</v>
      </c>
      <c r="C6" s="365"/>
      <c r="D6" s="365"/>
      <c r="E6" s="365"/>
      <c r="F6" s="365"/>
      <c r="G6" s="366"/>
    </row>
    <row r="7" spans="1:7" s="1" customFormat="1" ht="41.1" customHeight="1">
      <c r="A7" s="364"/>
      <c r="B7" s="365" t="s">
        <v>920</v>
      </c>
      <c r="C7" s="365"/>
      <c r="D7" s="365"/>
      <c r="E7" s="365"/>
      <c r="F7" s="365"/>
      <c r="G7" s="366"/>
    </row>
    <row r="8" spans="1:7" s="1" customFormat="1" ht="41.1" customHeight="1">
      <c r="A8" s="364"/>
      <c r="B8" s="365"/>
      <c r="C8" s="365"/>
      <c r="D8" s="365"/>
      <c r="E8" s="365"/>
      <c r="F8" s="365"/>
      <c r="G8" s="366"/>
    </row>
    <row r="9" spans="1:7" s="1" customFormat="1" ht="41.1" customHeight="1">
      <c r="A9" s="364"/>
      <c r="B9" s="365" t="s">
        <v>920</v>
      </c>
      <c r="C9" s="365"/>
      <c r="D9" s="365"/>
      <c r="E9" s="365"/>
      <c r="F9" s="365"/>
      <c r="G9" s="366"/>
    </row>
    <row r="10" spans="1:7" s="1" customFormat="1" ht="41.1" customHeight="1">
      <c r="A10" s="364"/>
      <c r="B10" s="365"/>
      <c r="C10" s="365"/>
      <c r="D10" s="365"/>
      <c r="E10" s="365"/>
      <c r="F10" s="365"/>
      <c r="G10" s="366"/>
    </row>
    <row r="11" spans="1:7" s="1" customFormat="1" ht="41.1" customHeight="1">
      <c r="A11" s="364"/>
      <c r="B11" s="365" t="s">
        <v>920</v>
      </c>
      <c r="C11" s="365"/>
      <c r="D11" s="365"/>
      <c r="E11" s="367"/>
      <c r="F11" s="367"/>
      <c r="G11" s="366"/>
    </row>
    <row r="12" spans="1:7" s="1" customFormat="1" ht="41.1" customHeight="1">
      <c r="A12" s="364"/>
      <c r="B12" s="365"/>
      <c r="C12" s="365"/>
      <c r="D12" s="365"/>
      <c r="E12" s="365"/>
      <c r="F12" s="365"/>
      <c r="G12" s="366"/>
    </row>
    <row r="13" spans="1:7" s="1" customFormat="1" ht="41.1" customHeight="1">
      <c r="A13" s="364"/>
      <c r="B13" s="365" t="s">
        <v>920</v>
      </c>
      <c r="C13" s="367"/>
      <c r="D13" s="367"/>
      <c r="E13" s="367"/>
      <c r="F13" s="367"/>
      <c r="G13" s="366"/>
    </row>
    <row r="14" spans="1:7" s="1" customFormat="1" ht="41.1" customHeight="1">
      <c r="A14" s="364"/>
      <c r="B14" s="365" t="s">
        <v>920</v>
      </c>
      <c r="C14" s="368"/>
      <c r="D14" s="368"/>
      <c r="E14" s="368"/>
      <c r="F14" s="368"/>
      <c r="G14" s="366"/>
    </row>
    <row r="15" spans="1:7" s="1" customFormat="1" ht="41.1" customHeight="1">
      <c r="A15" s="364"/>
      <c r="B15" s="365" t="s">
        <v>920</v>
      </c>
      <c r="C15" s="368"/>
      <c r="D15" s="368"/>
      <c r="E15" s="368"/>
      <c r="F15" s="368"/>
      <c r="G15" s="366"/>
    </row>
    <row r="16" spans="1:7" s="1" customFormat="1" ht="41.1" customHeight="1">
      <c r="A16" s="364"/>
      <c r="B16" s="365" t="s">
        <v>920</v>
      </c>
      <c r="C16" s="365"/>
      <c r="D16" s="365"/>
      <c r="E16" s="365"/>
      <c r="F16" s="365"/>
      <c r="G16" s="366"/>
    </row>
    <row r="17" spans="1:7" s="1" customFormat="1" ht="41.1" customHeight="1">
      <c r="A17" s="364"/>
      <c r="B17" s="365"/>
      <c r="C17" s="365"/>
      <c r="D17" s="365"/>
      <c r="E17" s="365"/>
      <c r="F17" s="365"/>
      <c r="G17" s="366"/>
    </row>
    <row r="18" spans="1:7" s="1" customFormat="1" ht="41.1" customHeight="1">
      <c r="A18" s="364"/>
      <c r="B18" s="369" t="s">
        <v>920</v>
      </c>
      <c r="C18" s="370"/>
      <c r="D18" s="365"/>
      <c r="E18" s="370"/>
      <c r="F18" s="370"/>
      <c r="G18" s="366"/>
    </row>
    <row r="19" spans="1:7" s="1" customFormat="1" ht="41.1" customHeight="1">
      <c r="A19" s="364"/>
      <c r="B19" s="369"/>
      <c r="C19" s="370"/>
      <c r="D19" s="365"/>
      <c r="E19" s="370"/>
      <c r="F19" s="370"/>
      <c r="G19" s="366"/>
    </row>
    <row r="20" spans="1:7" s="1" customFormat="1" ht="41.1" customHeight="1">
      <c r="A20" s="364"/>
      <c r="B20" s="364" t="s">
        <v>922</v>
      </c>
      <c r="C20" s="365"/>
      <c r="D20" s="365"/>
      <c r="E20" s="365"/>
      <c r="F20" s="365"/>
      <c r="G20" s="366"/>
    </row>
    <row r="21" spans="1:7">
      <c r="A21" s="108"/>
      <c r="B21" s="108"/>
      <c r="C21" s="108"/>
      <c r="D21" s="108"/>
      <c r="E21" s="108"/>
      <c r="F21" s="108"/>
      <c r="G21" s="108"/>
    </row>
    <row r="22" spans="1:7">
      <c r="A22" s="108"/>
      <c r="B22" s="108"/>
      <c r="C22" s="108"/>
      <c r="D22" s="108"/>
      <c r="E22" s="108"/>
      <c r="F22" s="108"/>
      <c r="G22" s="108"/>
    </row>
    <row r="23" spans="1:7">
      <c r="A23" s="108"/>
      <c r="B23" s="108"/>
      <c r="C23" s="108"/>
      <c r="D23" s="108"/>
      <c r="E23" s="108"/>
      <c r="F23" s="108"/>
      <c r="G23" s="108"/>
    </row>
    <row r="24" spans="1:7">
      <c r="A24" s="108"/>
      <c r="B24" s="108"/>
      <c r="C24" s="108"/>
      <c r="D24" s="108"/>
      <c r="E24" s="108"/>
      <c r="F24" s="108"/>
      <c r="G24" s="108"/>
    </row>
    <row r="25" spans="1:7">
      <c r="A25" s="108"/>
      <c r="B25" s="108"/>
      <c r="C25" s="108"/>
      <c r="D25" s="108"/>
      <c r="E25" s="108"/>
      <c r="F25" s="108"/>
      <c r="G25" s="108"/>
    </row>
    <row r="26" spans="1:7">
      <c r="A26" s="108"/>
      <c r="B26" s="108"/>
      <c r="C26" s="108"/>
      <c r="D26" s="108"/>
      <c r="E26" s="108"/>
      <c r="F26" s="108"/>
      <c r="G26" s="108"/>
    </row>
    <row r="27" spans="1:7">
      <c r="A27" s="108"/>
      <c r="B27" s="108"/>
      <c r="C27" s="108"/>
      <c r="D27" s="108"/>
      <c r="E27" s="108"/>
      <c r="F27" s="108"/>
      <c r="G27" s="108"/>
    </row>
    <row r="28" spans="1:7">
      <c r="A28" s="108"/>
      <c r="B28" s="108"/>
      <c r="C28" s="108"/>
      <c r="D28" s="108"/>
      <c r="E28" s="108"/>
      <c r="F28" s="108"/>
      <c r="G28" s="108"/>
    </row>
    <row r="29" spans="1:7">
      <c r="A29" s="108"/>
      <c r="B29" s="108"/>
      <c r="C29" s="108"/>
      <c r="D29" s="108"/>
      <c r="E29" s="108"/>
      <c r="F29" s="108"/>
      <c r="G29" s="108"/>
    </row>
    <row r="30" spans="1:7">
      <c r="A30" s="108"/>
      <c r="B30" s="108"/>
      <c r="C30" s="108"/>
      <c r="D30" s="108"/>
      <c r="E30" s="108"/>
      <c r="F30" s="108"/>
      <c r="G30" s="108"/>
    </row>
    <row r="31" spans="1:7">
      <c r="A31" s="108"/>
      <c r="B31" s="108"/>
      <c r="C31" s="108"/>
      <c r="D31" s="108"/>
      <c r="E31" s="108"/>
      <c r="F31" s="108"/>
      <c r="G31" s="108"/>
    </row>
    <row r="32" spans="1:7">
      <c r="A32" s="108"/>
      <c r="B32" s="108"/>
      <c r="C32" s="108"/>
      <c r="D32" s="108"/>
      <c r="E32" s="108"/>
      <c r="F32" s="108"/>
      <c r="G32" s="108"/>
    </row>
    <row r="33" spans="1:7">
      <c r="A33" s="108"/>
      <c r="B33" s="108"/>
      <c r="C33" s="108"/>
      <c r="D33" s="108"/>
      <c r="E33" s="108"/>
      <c r="F33" s="108"/>
      <c r="G33" s="108"/>
    </row>
    <row r="34" spans="1:7">
      <c r="A34" s="108"/>
      <c r="B34" s="108"/>
      <c r="C34" s="108"/>
      <c r="D34" s="108"/>
      <c r="E34" s="108"/>
      <c r="F34" s="108"/>
      <c r="G34" s="108"/>
    </row>
    <row r="35" spans="1:7">
      <c r="A35" s="108"/>
      <c r="B35" s="108"/>
      <c r="C35" s="108"/>
      <c r="D35" s="108"/>
      <c r="E35" s="108"/>
      <c r="F35" s="108"/>
      <c r="G35" s="108"/>
    </row>
    <row r="36" spans="1:7">
      <c r="A36" s="108"/>
      <c r="B36" s="108"/>
      <c r="C36" s="108"/>
      <c r="D36" s="108"/>
      <c r="E36" s="108"/>
      <c r="F36" s="108"/>
      <c r="G36" s="108"/>
    </row>
    <row r="37" spans="1:7">
      <c r="A37" s="108"/>
      <c r="B37" s="108"/>
      <c r="C37" s="108"/>
      <c r="D37" s="108"/>
      <c r="E37" s="108"/>
      <c r="F37" s="108"/>
      <c r="G37" s="108"/>
    </row>
    <row r="38" spans="1:7">
      <c r="A38" s="108"/>
      <c r="B38" s="108"/>
      <c r="C38" s="108"/>
      <c r="D38" s="108"/>
      <c r="E38" s="108"/>
      <c r="F38" s="108"/>
      <c r="G38" s="108"/>
    </row>
    <row r="39" spans="1:7">
      <c r="A39" s="108"/>
      <c r="B39" s="108"/>
      <c r="C39" s="108"/>
      <c r="D39" s="108"/>
      <c r="E39" s="108"/>
      <c r="F39" s="108"/>
      <c r="G39" s="108"/>
    </row>
    <row r="40" spans="1:7">
      <c r="A40" s="108"/>
      <c r="B40" s="108"/>
      <c r="C40" s="108"/>
      <c r="D40" s="108"/>
      <c r="E40" s="108"/>
      <c r="F40" s="108"/>
      <c r="G40" s="108"/>
    </row>
    <row r="41" spans="1:7">
      <c r="A41" s="108"/>
      <c r="B41" s="108"/>
      <c r="C41" s="108"/>
      <c r="D41" s="108"/>
      <c r="E41" s="108"/>
      <c r="F41" s="108"/>
      <c r="G41" s="108"/>
    </row>
    <row r="42" spans="1:7">
      <c r="A42" s="108"/>
      <c r="B42" s="108"/>
      <c r="C42" s="108"/>
      <c r="D42" s="108"/>
      <c r="E42" s="108"/>
      <c r="F42" s="108"/>
      <c r="G42" s="108"/>
    </row>
    <row r="43" spans="1:7">
      <c r="A43" s="108"/>
      <c r="B43" s="108"/>
      <c r="C43" s="108"/>
      <c r="D43" s="108"/>
      <c r="E43" s="108"/>
      <c r="F43" s="108"/>
      <c r="G43" s="108"/>
    </row>
    <row r="44" spans="1:7">
      <c r="A44" s="108"/>
      <c r="B44" s="108"/>
      <c r="C44" s="108"/>
      <c r="D44" s="108"/>
      <c r="E44" s="108"/>
      <c r="F44" s="108"/>
      <c r="G44" s="108"/>
    </row>
    <row r="45" spans="1:7">
      <c r="A45" s="108"/>
      <c r="B45" s="108"/>
      <c r="C45" s="108"/>
      <c r="D45" s="108"/>
      <c r="E45" s="108"/>
      <c r="F45" s="108"/>
      <c r="G45" s="108"/>
    </row>
    <row r="46" spans="1:7">
      <c r="A46" s="108"/>
      <c r="B46" s="108"/>
      <c r="C46" s="108"/>
      <c r="D46" s="108"/>
      <c r="E46" s="108"/>
      <c r="F46" s="108"/>
      <c r="G46" s="108"/>
    </row>
    <row r="47" spans="1:7">
      <c r="A47" s="108"/>
      <c r="B47" s="108"/>
      <c r="C47" s="108"/>
      <c r="D47" s="108"/>
      <c r="E47" s="108"/>
      <c r="F47" s="108"/>
      <c r="G47" s="108"/>
    </row>
    <row r="48" spans="1:7">
      <c r="A48" s="108"/>
      <c r="B48" s="108"/>
      <c r="C48" s="108"/>
      <c r="D48" s="108"/>
      <c r="E48" s="108"/>
      <c r="F48" s="108"/>
      <c r="G48" s="108"/>
    </row>
    <row r="49" spans="1:7">
      <c r="A49" s="108"/>
      <c r="B49" s="108"/>
      <c r="C49" s="108"/>
      <c r="D49" s="108"/>
      <c r="E49" s="108"/>
      <c r="F49" s="108"/>
      <c r="G49" s="108"/>
    </row>
    <row r="50" spans="1:7">
      <c r="A50" s="108"/>
      <c r="B50" s="108"/>
      <c r="C50" s="108"/>
      <c r="D50" s="108"/>
      <c r="E50" s="108"/>
      <c r="F50" s="108"/>
      <c r="G50" s="108"/>
    </row>
    <row r="51" spans="1:7">
      <c r="A51" s="108"/>
      <c r="B51" s="108"/>
      <c r="C51" s="108"/>
      <c r="D51" s="108"/>
      <c r="E51" s="108"/>
      <c r="F51" s="108"/>
      <c r="G51" s="108"/>
    </row>
    <row r="52" spans="1:7">
      <c r="A52" s="108"/>
      <c r="B52" s="108"/>
      <c r="C52" s="108"/>
      <c r="D52" s="108"/>
      <c r="E52" s="108"/>
      <c r="F52" s="108"/>
      <c r="G52" s="108"/>
    </row>
    <row r="53" spans="1:7">
      <c r="A53" s="108"/>
      <c r="B53" s="108"/>
      <c r="C53" s="108"/>
      <c r="D53" s="108"/>
      <c r="E53" s="108"/>
      <c r="F53" s="108"/>
      <c r="G53" s="108"/>
    </row>
    <row r="54" spans="1:7">
      <c r="A54" s="108"/>
      <c r="B54" s="108"/>
      <c r="C54" s="108"/>
      <c r="D54" s="108"/>
      <c r="E54" s="108"/>
      <c r="F54" s="108"/>
      <c r="G54" s="108"/>
    </row>
    <row r="55" spans="1:7">
      <c r="A55" s="108"/>
      <c r="B55" s="108"/>
      <c r="C55" s="108"/>
      <c r="D55" s="108"/>
      <c r="E55" s="108"/>
      <c r="F55" s="108"/>
      <c r="G55" s="108"/>
    </row>
    <row r="56" spans="1:7">
      <c r="A56" s="108"/>
      <c r="B56" s="108"/>
      <c r="C56" s="108"/>
      <c r="D56" s="108"/>
      <c r="E56" s="108"/>
      <c r="F56" s="108"/>
      <c r="G56" s="108"/>
    </row>
    <row r="57" spans="1:7">
      <c r="A57" s="108"/>
      <c r="B57" s="108"/>
      <c r="C57" s="108"/>
      <c r="D57" s="108"/>
      <c r="E57" s="108"/>
      <c r="F57" s="108"/>
      <c r="G57" s="108"/>
    </row>
    <row r="58" spans="1:7">
      <c r="A58" s="108"/>
      <c r="B58" s="108"/>
      <c r="C58" s="108"/>
      <c r="D58" s="108"/>
      <c r="E58" s="108"/>
      <c r="F58" s="108"/>
      <c r="G58" s="108"/>
    </row>
    <row r="59" spans="1:7">
      <c r="A59" s="108"/>
      <c r="B59" s="108"/>
      <c r="C59" s="108"/>
      <c r="D59" s="108"/>
      <c r="E59" s="108"/>
      <c r="F59" s="108"/>
      <c r="G59" s="108"/>
    </row>
    <row r="60" spans="1:7">
      <c r="A60" s="108"/>
      <c r="B60" s="108"/>
      <c r="C60" s="108"/>
      <c r="D60" s="108"/>
      <c r="E60" s="108"/>
      <c r="F60" s="108"/>
      <c r="G60" s="108"/>
    </row>
    <row r="61" spans="1:7">
      <c r="A61" s="108"/>
      <c r="B61" s="108"/>
      <c r="C61" s="108"/>
      <c r="D61" s="108"/>
      <c r="E61" s="108"/>
      <c r="F61" s="108"/>
      <c r="G61" s="108"/>
    </row>
  </sheetData>
  <sheetProtection algorithmName="SHA-512" hashValue="T20qjkL0nQPWagc1iwv8XpHrJyhTXnJB+mg78CIWli15uthJQfDrhi+Zcy3dXQJvUNtjvI++9CjVaWsZ+yjTBQ==" saltValue="ksFs7EOOvgpUZYY97d0n+A==" spinCount="100000" sheet="1" formatCells="0" formatColumns="0" formatRows="0" insertHyperlinks="0" autoFilter="0" pivotTables="0"/>
  <mergeCells count="2">
    <mergeCell ref="A2:F2"/>
    <mergeCell ref="E3:F3"/>
  </mergeCells>
  <phoneticPr fontId="45"/>
  <pageMargins left="0.70866141732283472" right="0.11811023622047245" top="0.55118110236220474" bottom="0.35433070866141736" header="0.39370078740157483" footer="0.11811023622047245"/>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74"/>
  <sheetViews>
    <sheetView topLeftCell="B1" zoomScale="115" zoomScaleNormal="115" workbookViewId="0">
      <selection activeCell="C5" sqref="C5"/>
    </sheetView>
  </sheetViews>
  <sheetFormatPr defaultRowHeight="13.2"/>
  <cols>
    <col min="1" max="1" width="12.77734375" style="38" hidden="1" customWidth="1"/>
    <col min="2" max="2" width="5.77734375" style="38" customWidth="1"/>
    <col min="3" max="3" width="6.21875" style="38" customWidth="1"/>
    <col min="4" max="4" width="13.88671875" style="38" customWidth="1"/>
    <col min="5" max="5" width="20.44140625" style="38" customWidth="1"/>
    <col min="6" max="6" width="9.33203125" style="38" customWidth="1"/>
    <col min="7" max="8" width="11.6640625" style="262" customWidth="1"/>
    <col min="9" max="9" width="14.88671875" style="38" customWidth="1"/>
    <col min="10" max="10" width="14" style="263" customWidth="1"/>
    <col min="11" max="11" width="10.77734375" style="38" customWidth="1"/>
    <col min="12" max="12" width="13.88671875" style="263" customWidth="1"/>
    <col min="13" max="13" width="11.109375" style="38" customWidth="1"/>
    <col min="14" max="16384" width="8.88671875" style="38"/>
  </cols>
  <sheetData>
    <row r="1" spans="1:13">
      <c r="B1" s="38" t="s">
        <v>923</v>
      </c>
    </row>
    <row r="2" spans="1:13" ht="19.2" customHeight="1">
      <c r="B2" s="585" t="s">
        <v>924</v>
      </c>
      <c r="C2" s="585"/>
      <c r="D2" s="585"/>
      <c r="E2" s="585"/>
      <c r="F2" s="585"/>
      <c r="G2" s="585"/>
      <c r="H2" s="585"/>
      <c r="I2" s="585"/>
      <c r="J2" s="585"/>
      <c r="K2" s="585"/>
      <c r="L2" s="585"/>
      <c r="M2" s="585"/>
    </row>
    <row r="4" spans="1:13" ht="27" customHeight="1">
      <c r="A4" s="38" t="s">
        <v>164</v>
      </c>
      <c r="B4" s="264" t="s">
        <v>184</v>
      </c>
      <c r="C4" s="264" t="s">
        <v>185</v>
      </c>
      <c r="D4" s="264" t="s">
        <v>186</v>
      </c>
      <c r="E4" s="264" t="s">
        <v>925</v>
      </c>
      <c r="F4" s="265" t="s">
        <v>189</v>
      </c>
      <c r="G4" s="266" t="s">
        <v>190</v>
      </c>
      <c r="H4" s="266" t="s">
        <v>191</v>
      </c>
      <c r="I4" s="264" t="s">
        <v>438</v>
      </c>
      <c r="J4" s="267" t="s">
        <v>926</v>
      </c>
      <c r="K4" s="267" t="s">
        <v>187</v>
      </c>
      <c r="L4" s="267" t="s">
        <v>927</v>
      </c>
      <c r="M4" s="264" t="s">
        <v>188</v>
      </c>
    </row>
    <row r="5" spans="1:13">
      <c r="A5" s="38" t="e">
        <f>[1]別紙1!#REF!&amp;[1]別紙1!#REF!</f>
        <v>#REF!</v>
      </c>
      <c r="B5" s="264">
        <v>1</v>
      </c>
      <c r="C5" s="268"/>
      <c r="D5" s="268"/>
      <c r="E5" s="268"/>
      <c r="F5" s="268"/>
      <c r="G5" s="269"/>
      <c r="H5" s="269"/>
      <c r="I5" s="269"/>
      <c r="J5" s="270"/>
      <c r="K5" s="268"/>
      <c r="L5" s="270"/>
      <c r="M5" s="268"/>
    </row>
    <row r="6" spans="1:13">
      <c r="A6" s="38" t="e">
        <f>[1]別紙1!#REF!&amp;[1]別紙1!#REF!</f>
        <v>#REF!</v>
      </c>
      <c r="B6" s="264">
        <v>2</v>
      </c>
      <c r="C6" s="268"/>
      <c r="D6" s="268"/>
      <c r="E6" s="268"/>
      <c r="F6" s="268"/>
      <c r="G6" s="269"/>
      <c r="H6" s="269"/>
      <c r="I6" s="269"/>
      <c r="J6" s="270"/>
      <c r="K6" s="268"/>
      <c r="L6" s="270"/>
      <c r="M6" s="268"/>
    </row>
    <row r="7" spans="1:13">
      <c r="A7" s="38" t="e">
        <f>[1]別紙1!#REF!&amp;[1]別紙1!#REF!</f>
        <v>#REF!</v>
      </c>
      <c r="B7" s="264">
        <v>3</v>
      </c>
      <c r="C7" s="268"/>
      <c r="D7" s="268"/>
      <c r="E7" s="268"/>
      <c r="F7" s="268"/>
      <c r="G7" s="269"/>
      <c r="H7" s="269"/>
      <c r="I7" s="269"/>
      <c r="J7" s="270"/>
      <c r="K7" s="268"/>
      <c r="L7" s="270"/>
      <c r="M7" s="268"/>
    </row>
    <row r="8" spans="1:13">
      <c r="A8" s="38" t="e">
        <f>[1]別紙1!#REF!&amp;[1]別紙1!#REF!</f>
        <v>#REF!</v>
      </c>
      <c r="B8" s="264">
        <v>4</v>
      </c>
      <c r="C8" s="268"/>
      <c r="D8" s="268"/>
      <c r="E8" s="268"/>
      <c r="F8" s="268"/>
      <c r="G8" s="269"/>
      <c r="H8" s="269"/>
      <c r="I8" s="269"/>
      <c r="J8" s="270"/>
      <c r="K8" s="268"/>
      <c r="L8" s="270"/>
      <c r="M8" s="268"/>
    </row>
    <row r="9" spans="1:13">
      <c r="A9" s="38" t="e">
        <f>[1]別紙1!#REF!&amp;[1]別紙1!#REF!</f>
        <v>#REF!</v>
      </c>
      <c r="B9" s="264">
        <v>5</v>
      </c>
      <c r="C9" s="268"/>
      <c r="D9" s="268"/>
      <c r="E9" s="268"/>
      <c r="F9" s="268"/>
      <c r="G9" s="269"/>
      <c r="H9" s="269"/>
      <c r="I9" s="269"/>
      <c r="J9" s="270"/>
      <c r="K9" s="268"/>
      <c r="L9" s="270"/>
      <c r="M9" s="268"/>
    </row>
    <row r="10" spans="1:13">
      <c r="A10" s="38" t="e">
        <f>[1]別紙1!#REF!&amp;[1]別紙1!#REF!</f>
        <v>#REF!</v>
      </c>
      <c r="B10" s="264">
        <v>6</v>
      </c>
      <c r="C10" s="268"/>
      <c r="D10" s="268"/>
      <c r="E10" s="268"/>
      <c r="F10" s="268"/>
      <c r="G10" s="269"/>
      <c r="H10" s="269"/>
      <c r="I10" s="269"/>
      <c r="J10" s="270"/>
      <c r="K10" s="268"/>
      <c r="L10" s="270"/>
      <c r="M10" s="268"/>
    </row>
    <row r="11" spans="1:13">
      <c r="A11" s="38" t="e">
        <f>[1]別紙1!#REF!&amp;[1]別紙1!#REF!</f>
        <v>#REF!</v>
      </c>
      <c r="B11" s="264">
        <v>7</v>
      </c>
      <c r="C11" s="268"/>
      <c r="D11" s="268"/>
      <c r="E11" s="268"/>
      <c r="F11" s="268"/>
      <c r="G11" s="269"/>
      <c r="H11" s="269"/>
      <c r="I11" s="269"/>
      <c r="J11" s="270"/>
      <c r="K11" s="268"/>
      <c r="L11" s="270"/>
      <c r="M11" s="268"/>
    </row>
    <row r="12" spans="1:13">
      <c r="A12" s="38" t="e">
        <f>[1]別紙1!#REF!&amp;[1]別紙1!#REF!</f>
        <v>#REF!</v>
      </c>
      <c r="B12" s="264">
        <v>8</v>
      </c>
      <c r="C12" s="268"/>
      <c r="D12" s="268"/>
      <c r="E12" s="268"/>
      <c r="F12" s="268"/>
      <c r="G12" s="269"/>
      <c r="H12" s="269"/>
      <c r="I12" s="269"/>
      <c r="J12" s="270"/>
      <c r="K12" s="268"/>
      <c r="L12" s="270"/>
      <c r="M12" s="268"/>
    </row>
    <row r="13" spans="1:13">
      <c r="A13" s="38" t="e">
        <f>[1]別紙1!#REF!&amp;[1]別紙1!#REF!</f>
        <v>#REF!</v>
      </c>
      <c r="B13" s="264">
        <v>9</v>
      </c>
      <c r="C13" s="268"/>
      <c r="D13" s="268"/>
      <c r="E13" s="268"/>
      <c r="F13" s="268"/>
      <c r="G13" s="269"/>
      <c r="H13" s="269"/>
      <c r="I13" s="269"/>
      <c r="J13" s="270"/>
      <c r="K13" s="268"/>
      <c r="L13" s="270"/>
      <c r="M13" s="268"/>
    </row>
    <row r="14" spans="1:13">
      <c r="A14" s="38" t="e">
        <f>[1]別紙1!#REF!&amp;[1]別紙1!#REF!</f>
        <v>#REF!</v>
      </c>
      <c r="B14" s="264">
        <v>10</v>
      </c>
      <c r="C14" s="268"/>
      <c r="D14" s="268"/>
      <c r="E14" s="268"/>
      <c r="F14" s="268"/>
      <c r="G14" s="269"/>
      <c r="H14" s="269"/>
      <c r="I14" s="269"/>
      <c r="J14" s="270"/>
      <c r="K14" s="268"/>
      <c r="L14" s="270"/>
      <c r="M14" s="268"/>
    </row>
    <row r="15" spans="1:13">
      <c r="A15" s="38" t="e">
        <f>[1]別紙1!#REF!&amp;[1]別紙1!#REF!</f>
        <v>#REF!</v>
      </c>
      <c r="B15" s="264">
        <v>11</v>
      </c>
      <c r="C15" s="268"/>
      <c r="D15" s="268"/>
      <c r="E15" s="268"/>
      <c r="F15" s="268"/>
      <c r="G15" s="269"/>
      <c r="H15" s="269"/>
      <c r="I15" s="269"/>
      <c r="J15" s="270"/>
      <c r="K15" s="268"/>
      <c r="L15" s="270"/>
      <c r="M15" s="268"/>
    </row>
    <row r="16" spans="1:13">
      <c r="A16" s="38" t="e">
        <f>[1]別紙1!#REF!&amp;[1]別紙1!#REF!</f>
        <v>#REF!</v>
      </c>
      <c r="B16" s="264">
        <v>12</v>
      </c>
      <c r="C16" s="268"/>
      <c r="D16" s="268"/>
      <c r="E16" s="268"/>
      <c r="F16" s="268"/>
      <c r="G16" s="269"/>
      <c r="H16" s="269"/>
      <c r="I16" s="269"/>
      <c r="J16" s="270"/>
      <c r="K16" s="268"/>
      <c r="L16" s="270"/>
      <c r="M16" s="268"/>
    </row>
    <row r="17" spans="1:13">
      <c r="A17" s="38" t="e">
        <f>[1]別紙1!#REF!&amp;[1]別紙1!#REF!</f>
        <v>#REF!</v>
      </c>
      <c r="B17" s="264">
        <v>13</v>
      </c>
      <c r="C17" s="268"/>
      <c r="D17" s="268"/>
      <c r="E17" s="268"/>
      <c r="F17" s="268"/>
      <c r="G17" s="269"/>
      <c r="H17" s="269"/>
      <c r="I17" s="269"/>
      <c r="J17" s="270"/>
      <c r="K17" s="268"/>
      <c r="L17" s="270"/>
      <c r="M17" s="268"/>
    </row>
    <row r="18" spans="1:13">
      <c r="A18" s="38" t="e">
        <f>[1]別紙1!#REF!&amp;[1]別紙1!#REF!</f>
        <v>#REF!</v>
      </c>
      <c r="B18" s="264">
        <v>14</v>
      </c>
      <c r="C18" s="268"/>
      <c r="D18" s="268"/>
      <c r="E18" s="268"/>
      <c r="F18" s="268"/>
      <c r="G18" s="269"/>
      <c r="H18" s="269"/>
      <c r="I18" s="269"/>
      <c r="J18" s="270"/>
      <c r="K18" s="268"/>
      <c r="L18" s="270"/>
      <c r="M18" s="268"/>
    </row>
    <row r="19" spans="1:13">
      <c r="A19" s="38" t="e">
        <f>[1]別紙1!#REF!&amp;[1]別紙1!#REF!</f>
        <v>#REF!</v>
      </c>
      <c r="B19" s="264">
        <v>15</v>
      </c>
      <c r="C19" s="268"/>
      <c r="D19" s="268"/>
      <c r="E19" s="268"/>
      <c r="F19" s="268"/>
      <c r="G19" s="269"/>
      <c r="H19" s="269"/>
      <c r="I19" s="269"/>
      <c r="J19" s="270"/>
      <c r="K19" s="268"/>
      <c r="L19" s="270"/>
      <c r="M19" s="268"/>
    </row>
    <row r="20" spans="1:13">
      <c r="A20" s="38" t="e">
        <f>[1]別紙1!#REF!&amp;[1]別紙1!#REF!</f>
        <v>#REF!</v>
      </c>
      <c r="B20" s="264">
        <v>16</v>
      </c>
      <c r="C20" s="268"/>
      <c r="D20" s="268"/>
      <c r="E20" s="268"/>
      <c r="F20" s="268"/>
      <c r="G20" s="269"/>
      <c r="H20" s="269"/>
      <c r="I20" s="269"/>
      <c r="J20" s="270"/>
      <c r="K20" s="268"/>
      <c r="L20" s="270"/>
      <c r="M20" s="268"/>
    </row>
    <row r="21" spans="1:13">
      <c r="A21" s="38" t="e">
        <f>[1]別紙1!#REF!&amp;[1]別紙1!#REF!</f>
        <v>#REF!</v>
      </c>
      <c r="B21" s="264">
        <v>17</v>
      </c>
      <c r="C21" s="268"/>
      <c r="D21" s="268"/>
      <c r="E21" s="268"/>
      <c r="F21" s="268"/>
      <c r="G21" s="269"/>
      <c r="H21" s="269"/>
      <c r="I21" s="269"/>
      <c r="J21" s="270"/>
      <c r="K21" s="268"/>
      <c r="L21" s="270"/>
      <c r="M21" s="268"/>
    </row>
    <row r="22" spans="1:13">
      <c r="A22" s="38" t="e">
        <f>[1]別紙1!#REF!&amp;[1]別紙1!#REF!</f>
        <v>#REF!</v>
      </c>
      <c r="B22" s="264">
        <v>18</v>
      </c>
      <c r="C22" s="268"/>
      <c r="D22" s="268"/>
      <c r="E22" s="268"/>
      <c r="F22" s="268"/>
      <c r="G22" s="269"/>
      <c r="H22" s="269"/>
      <c r="I22" s="269"/>
      <c r="J22" s="270"/>
      <c r="K22" s="268"/>
      <c r="L22" s="270"/>
      <c r="M22" s="268"/>
    </row>
    <row r="23" spans="1:13">
      <c r="A23" s="38" t="e">
        <f>[1]別紙1!#REF!&amp;[1]別紙1!#REF!</f>
        <v>#REF!</v>
      </c>
      <c r="B23" s="264">
        <v>19</v>
      </c>
      <c r="C23" s="268"/>
      <c r="D23" s="268"/>
      <c r="E23" s="268"/>
      <c r="F23" s="268"/>
      <c r="G23" s="269"/>
      <c r="H23" s="269"/>
      <c r="I23" s="269"/>
      <c r="J23" s="270"/>
      <c r="K23" s="268"/>
      <c r="L23" s="270"/>
      <c r="M23" s="268"/>
    </row>
    <row r="24" spans="1:13">
      <c r="A24" s="38" t="e">
        <f>[1]別紙1!#REF!&amp;[1]別紙1!#REF!</f>
        <v>#REF!</v>
      </c>
      <c r="B24" s="264">
        <v>20</v>
      </c>
      <c r="C24" s="268"/>
      <c r="D24" s="268"/>
      <c r="E24" s="268"/>
      <c r="F24" s="268"/>
      <c r="G24" s="269"/>
      <c r="H24" s="269"/>
      <c r="I24" s="269"/>
      <c r="J24" s="270"/>
      <c r="K24" s="268"/>
      <c r="L24" s="270"/>
      <c r="M24" s="268"/>
    </row>
    <row r="25" spans="1:13">
      <c r="A25" s="38" t="e">
        <f>[1]別紙1!#REF!&amp;[1]別紙1!#REF!</f>
        <v>#REF!</v>
      </c>
      <c r="B25" s="264">
        <v>21</v>
      </c>
      <c r="C25" s="268"/>
      <c r="D25" s="268"/>
      <c r="E25" s="268"/>
      <c r="F25" s="268"/>
      <c r="G25" s="269"/>
      <c r="H25" s="269"/>
      <c r="I25" s="269"/>
      <c r="J25" s="270"/>
      <c r="K25" s="268"/>
      <c r="L25" s="270"/>
      <c r="M25" s="268"/>
    </row>
    <row r="26" spans="1:13">
      <c r="A26" s="38" t="e">
        <f>[1]別紙1!#REF!&amp;[1]別紙1!#REF!</f>
        <v>#REF!</v>
      </c>
      <c r="B26" s="264">
        <v>22</v>
      </c>
      <c r="C26" s="268"/>
      <c r="D26" s="268"/>
      <c r="E26" s="268"/>
      <c r="F26" s="268"/>
      <c r="G26" s="269"/>
      <c r="H26" s="269"/>
      <c r="I26" s="269"/>
      <c r="J26" s="270"/>
      <c r="K26" s="268"/>
      <c r="L26" s="270"/>
      <c r="M26" s="268"/>
    </row>
    <row r="27" spans="1:13">
      <c r="A27" s="38" t="e">
        <f>[1]別紙1!#REF!&amp;[1]別紙1!#REF!</f>
        <v>#REF!</v>
      </c>
      <c r="B27" s="264">
        <v>23</v>
      </c>
      <c r="C27" s="268"/>
      <c r="D27" s="268"/>
      <c r="E27" s="268"/>
      <c r="F27" s="268"/>
      <c r="G27" s="269"/>
      <c r="H27" s="269"/>
      <c r="I27" s="269"/>
      <c r="J27" s="270"/>
      <c r="K27" s="268"/>
      <c r="L27" s="270"/>
      <c r="M27" s="268"/>
    </row>
    <row r="28" spans="1:13">
      <c r="A28" s="38" t="e">
        <f>[1]別紙1!#REF!&amp;[1]別紙1!#REF!</f>
        <v>#REF!</v>
      </c>
      <c r="B28" s="264">
        <v>24</v>
      </c>
      <c r="C28" s="268"/>
      <c r="D28" s="268"/>
      <c r="E28" s="268"/>
      <c r="F28" s="268"/>
      <c r="G28" s="269"/>
      <c r="H28" s="269"/>
      <c r="I28" s="269"/>
      <c r="J28" s="270"/>
      <c r="K28" s="268"/>
      <c r="L28" s="270"/>
      <c r="M28" s="268"/>
    </row>
    <row r="29" spans="1:13">
      <c r="A29" s="38" t="e">
        <f>[1]別紙1!#REF!&amp;[1]別紙1!#REF!</f>
        <v>#REF!</v>
      </c>
      <c r="B29" s="264">
        <v>25</v>
      </c>
      <c r="C29" s="268"/>
      <c r="D29" s="268"/>
      <c r="E29" s="268"/>
      <c r="F29" s="268"/>
      <c r="G29" s="269"/>
      <c r="H29" s="269"/>
      <c r="I29" s="269"/>
      <c r="J29" s="270"/>
      <c r="K29" s="268"/>
      <c r="L29" s="270"/>
      <c r="M29" s="268"/>
    </row>
    <row r="30" spans="1:13">
      <c r="A30" s="38" t="e">
        <f>[1]別紙1!#REF!&amp;[1]別紙1!#REF!</f>
        <v>#REF!</v>
      </c>
      <c r="B30" s="264">
        <v>26</v>
      </c>
      <c r="C30" s="268"/>
      <c r="D30" s="268"/>
      <c r="E30" s="268"/>
      <c r="F30" s="268"/>
      <c r="G30" s="269"/>
      <c r="H30" s="269"/>
      <c r="I30" s="269"/>
      <c r="J30" s="270"/>
      <c r="K30" s="268"/>
      <c r="L30" s="270"/>
      <c r="M30" s="268"/>
    </row>
    <row r="31" spans="1:13">
      <c r="A31" s="38" t="e">
        <f>[1]別紙1!#REF!&amp;[1]別紙1!#REF!</f>
        <v>#REF!</v>
      </c>
      <c r="B31" s="264">
        <v>27</v>
      </c>
      <c r="C31" s="268"/>
      <c r="D31" s="268"/>
      <c r="E31" s="268"/>
      <c r="F31" s="268"/>
      <c r="G31" s="269"/>
      <c r="H31" s="269"/>
      <c r="I31" s="269"/>
      <c r="J31" s="270"/>
      <c r="K31" s="268"/>
      <c r="L31" s="270"/>
      <c r="M31" s="268"/>
    </row>
    <row r="32" spans="1:13">
      <c r="A32" s="38" t="e">
        <f>[1]別紙1!#REF!&amp;[1]別紙1!#REF!</f>
        <v>#REF!</v>
      </c>
      <c r="B32" s="264">
        <v>28</v>
      </c>
      <c r="C32" s="268"/>
      <c r="D32" s="268"/>
      <c r="E32" s="268"/>
      <c r="F32" s="268"/>
      <c r="G32" s="269"/>
      <c r="H32" s="269"/>
      <c r="I32" s="269"/>
      <c r="J32" s="270"/>
      <c r="K32" s="268"/>
      <c r="L32" s="270"/>
      <c r="M32" s="268"/>
    </row>
    <row r="33" spans="1:13">
      <c r="A33" s="38" t="e">
        <f>[1]別紙1!#REF!&amp;[1]別紙1!#REF!</f>
        <v>#REF!</v>
      </c>
      <c r="B33" s="264">
        <v>29</v>
      </c>
      <c r="C33" s="268"/>
      <c r="D33" s="268"/>
      <c r="E33" s="268"/>
      <c r="F33" s="268"/>
      <c r="G33" s="269"/>
      <c r="H33" s="269"/>
      <c r="I33" s="269"/>
      <c r="J33" s="270"/>
      <c r="K33" s="268"/>
      <c r="L33" s="270"/>
      <c r="M33" s="268"/>
    </row>
    <row r="34" spans="1:13">
      <c r="A34" s="38" t="e">
        <f>[1]別紙1!#REF!&amp;[1]別紙1!#REF!</f>
        <v>#REF!</v>
      </c>
      <c r="B34" s="264">
        <v>30</v>
      </c>
      <c r="C34" s="268"/>
      <c r="D34" s="268"/>
      <c r="E34" s="268"/>
      <c r="F34" s="268"/>
      <c r="G34" s="269"/>
      <c r="H34" s="269"/>
      <c r="I34" s="269"/>
      <c r="J34" s="270"/>
      <c r="K34" s="268"/>
      <c r="L34" s="270"/>
      <c r="M34" s="268"/>
    </row>
    <row r="35" spans="1:13">
      <c r="A35" s="38" t="e">
        <f>[1]別紙1!#REF!&amp;[1]別紙1!#REF!</f>
        <v>#REF!</v>
      </c>
      <c r="B35" s="264">
        <v>31</v>
      </c>
      <c r="C35" s="268"/>
      <c r="D35" s="268"/>
      <c r="E35" s="268"/>
      <c r="F35" s="268"/>
      <c r="G35" s="269"/>
      <c r="H35" s="269"/>
      <c r="I35" s="269"/>
      <c r="J35" s="270"/>
      <c r="K35" s="268"/>
      <c r="L35" s="270"/>
      <c r="M35" s="268"/>
    </row>
    <row r="36" spans="1:13">
      <c r="A36" s="38" t="e">
        <f>[1]別紙1!#REF!&amp;[1]別紙1!#REF!</f>
        <v>#REF!</v>
      </c>
      <c r="B36" s="264">
        <v>32</v>
      </c>
      <c r="C36" s="268"/>
      <c r="D36" s="268"/>
      <c r="E36" s="268"/>
      <c r="F36" s="268"/>
      <c r="G36" s="269"/>
      <c r="H36" s="269"/>
      <c r="I36" s="269"/>
      <c r="J36" s="270"/>
      <c r="K36" s="268"/>
      <c r="L36" s="270"/>
      <c r="M36" s="268"/>
    </row>
    <row r="37" spans="1:13">
      <c r="A37" s="38" t="e">
        <f>[1]別紙1!#REF!&amp;[1]別紙1!#REF!</f>
        <v>#REF!</v>
      </c>
      <c r="B37" s="264">
        <v>33</v>
      </c>
      <c r="C37" s="268"/>
      <c r="D37" s="268"/>
      <c r="E37" s="268"/>
      <c r="F37" s="268"/>
      <c r="G37" s="269"/>
      <c r="H37" s="269"/>
      <c r="I37" s="269"/>
      <c r="J37" s="270"/>
      <c r="K37" s="268"/>
      <c r="L37" s="270"/>
      <c r="M37" s="268"/>
    </row>
    <row r="38" spans="1:13">
      <c r="A38" s="38" t="e">
        <f>[1]別紙1!#REF!&amp;[1]別紙1!#REF!</f>
        <v>#REF!</v>
      </c>
      <c r="B38" s="264">
        <v>34</v>
      </c>
      <c r="C38" s="268"/>
      <c r="D38" s="268"/>
      <c r="E38" s="268"/>
      <c r="F38" s="268"/>
      <c r="G38" s="269"/>
      <c r="H38" s="269"/>
      <c r="I38" s="269"/>
      <c r="J38" s="270"/>
      <c r="K38" s="268"/>
      <c r="L38" s="270"/>
      <c r="M38" s="268"/>
    </row>
    <row r="39" spans="1:13">
      <c r="A39" s="38" t="e">
        <f>[1]別紙1!#REF!&amp;[1]別紙1!#REF!</f>
        <v>#REF!</v>
      </c>
      <c r="B39" s="264">
        <v>35</v>
      </c>
      <c r="C39" s="268"/>
      <c r="D39" s="268"/>
      <c r="E39" s="268"/>
      <c r="F39" s="268"/>
      <c r="G39" s="269"/>
      <c r="H39" s="269"/>
      <c r="I39" s="269"/>
      <c r="J39" s="270"/>
      <c r="K39" s="268"/>
      <c r="L39" s="270"/>
      <c r="M39" s="268"/>
    </row>
    <row r="40" spans="1:13">
      <c r="A40" s="38" t="e">
        <f>[1]別紙1!#REF!&amp;[1]別紙1!#REF!</f>
        <v>#REF!</v>
      </c>
      <c r="B40" s="264">
        <v>36</v>
      </c>
      <c r="C40" s="268"/>
      <c r="D40" s="268"/>
      <c r="E40" s="268"/>
      <c r="F40" s="268"/>
      <c r="G40" s="269"/>
      <c r="H40" s="269"/>
      <c r="I40" s="269"/>
      <c r="J40" s="270"/>
      <c r="K40" s="268"/>
      <c r="L40" s="270"/>
      <c r="M40" s="268"/>
    </row>
    <row r="41" spans="1:13">
      <c r="A41" s="38" t="e">
        <f>[1]別紙1!#REF!&amp;[1]別紙1!#REF!</f>
        <v>#REF!</v>
      </c>
      <c r="B41" s="264">
        <v>37</v>
      </c>
      <c r="C41" s="268"/>
      <c r="D41" s="268"/>
      <c r="E41" s="268"/>
      <c r="F41" s="268"/>
      <c r="G41" s="269"/>
      <c r="H41" s="269"/>
      <c r="I41" s="269"/>
      <c r="J41" s="270"/>
      <c r="K41" s="268"/>
      <c r="L41" s="270"/>
      <c r="M41" s="268"/>
    </row>
    <row r="42" spans="1:13">
      <c r="A42" s="38" t="e">
        <f>[1]別紙1!#REF!&amp;[1]別紙1!#REF!</f>
        <v>#REF!</v>
      </c>
      <c r="B42" s="264">
        <v>38</v>
      </c>
      <c r="C42" s="268"/>
      <c r="D42" s="268"/>
      <c r="E42" s="268"/>
      <c r="F42" s="268"/>
      <c r="G42" s="269"/>
      <c r="H42" s="269"/>
      <c r="I42" s="269"/>
      <c r="J42" s="270"/>
      <c r="K42" s="268"/>
      <c r="L42" s="270"/>
      <c r="M42" s="268"/>
    </row>
    <row r="43" spans="1:13">
      <c r="A43" s="38" t="e">
        <f>[1]別紙1!#REF!&amp;[1]別紙1!#REF!</f>
        <v>#REF!</v>
      </c>
      <c r="B43" s="264">
        <v>39</v>
      </c>
      <c r="C43" s="268"/>
      <c r="D43" s="268"/>
      <c r="E43" s="268"/>
      <c r="F43" s="268"/>
      <c r="G43" s="269"/>
      <c r="H43" s="269"/>
      <c r="I43" s="269"/>
      <c r="J43" s="270"/>
      <c r="K43" s="268"/>
      <c r="L43" s="270"/>
      <c r="M43" s="268"/>
    </row>
    <row r="44" spans="1:13">
      <c r="A44" s="38" t="e">
        <f>[1]別紙1!#REF!&amp;[1]別紙1!#REF!</f>
        <v>#REF!</v>
      </c>
      <c r="B44" s="264">
        <v>40</v>
      </c>
      <c r="C44" s="268"/>
      <c r="D44" s="268"/>
      <c r="E44" s="268"/>
      <c r="F44" s="268"/>
      <c r="G44" s="269"/>
      <c r="H44" s="269"/>
      <c r="I44" s="269"/>
      <c r="J44" s="270"/>
      <c r="K44" s="268"/>
      <c r="L44" s="270"/>
      <c r="M44" s="268"/>
    </row>
    <row r="45" spans="1:13">
      <c r="A45" s="38" t="e">
        <f>[1]別紙1!#REF!&amp;[1]別紙1!#REF!</f>
        <v>#REF!</v>
      </c>
      <c r="B45" s="264">
        <v>41</v>
      </c>
      <c r="C45" s="268"/>
      <c r="D45" s="268"/>
      <c r="E45" s="268"/>
      <c r="F45" s="268"/>
      <c r="G45" s="269"/>
      <c r="H45" s="269"/>
      <c r="I45" s="269"/>
      <c r="J45" s="270"/>
      <c r="K45" s="268"/>
      <c r="L45" s="270"/>
      <c r="M45" s="268"/>
    </row>
    <row r="46" spans="1:13">
      <c r="A46" s="38" t="e">
        <f>[1]別紙1!#REF!&amp;[1]別紙1!#REF!</f>
        <v>#REF!</v>
      </c>
      <c r="B46" s="264">
        <v>42</v>
      </c>
      <c r="C46" s="268"/>
      <c r="D46" s="268"/>
      <c r="E46" s="268"/>
      <c r="F46" s="268"/>
      <c r="G46" s="269"/>
      <c r="H46" s="269"/>
      <c r="I46" s="269"/>
      <c r="J46" s="270"/>
      <c r="K46" s="268"/>
      <c r="L46" s="270"/>
      <c r="M46" s="268"/>
    </row>
    <row r="47" spans="1:13">
      <c r="A47" s="38" t="e">
        <f>[1]別紙1!#REF!&amp;[1]別紙1!#REF!</f>
        <v>#REF!</v>
      </c>
      <c r="B47" s="264">
        <v>43</v>
      </c>
      <c r="C47" s="268"/>
      <c r="D47" s="268"/>
      <c r="E47" s="268"/>
      <c r="F47" s="268"/>
      <c r="G47" s="269"/>
      <c r="H47" s="269"/>
      <c r="I47" s="269"/>
      <c r="J47" s="270"/>
      <c r="K47" s="268"/>
      <c r="L47" s="270"/>
      <c r="M47" s="268"/>
    </row>
    <row r="48" spans="1:13">
      <c r="A48" s="38" t="e">
        <f>[1]別紙1!#REF!&amp;[1]別紙1!#REF!</f>
        <v>#REF!</v>
      </c>
      <c r="B48" s="264">
        <v>44</v>
      </c>
      <c r="C48" s="268"/>
      <c r="D48" s="268"/>
      <c r="E48" s="268"/>
      <c r="F48" s="268"/>
      <c r="G48" s="269"/>
      <c r="H48" s="269"/>
      <c r="I48" s="269"/>
      <c r="J48" s="270"/>
      <c r="K48" s="268"/>
      <c r="L48" s="270"/>
      <c r="M48" s="268"/>
    </row>
    <row r="49" spans="1:13">
      <c r="A49" s="38" t="e">
        <f>[1]別紙1!#REF!&amp;[1]別紙1!#REF!</f>
        <v>#REF!</v>
      </c>
      <c r="B49" s="264">
        <v>45</v>
      </c>
      <c r="C49" s="268"/>
      <c r="D49" s="268"/>
      <c r="E49" s="268"/>
      <c r="F49" s="268"/>
      <c r="G49" s="269"/>
      <c r="H49" s="269"/>
      <c r="I49" s="269"/>
      <c r="J49" s="270"/>
      <c r="K49" s="268"/>
      <c r="L49" s="270"/>
      <c r="M49" s="268"/>
    </row>
    <row r="50" spans="1:13">
      <c r="A50" s="38" t="e">
        <f>[1]別紙1!#REF!&amp;[1]別紙1!#REF!</f>
        <v>#REF!</v>
      </c>
      <c r="B50" s="264">
        <v>46</v>
      </c>
      <c r="C50" s="268"/>
      <c r="D50" s="268"/>
      <c r="E50" s="268"/>
      <c r="F50" s="268"/>
      <c r="G50" s="269"/>
      <c r="H50" s="269"/>
      <c r="I50" s="269"/>
      <c r="J50" s="270"/>
      <c r="K50" s="268"/>
      <c r="L50" s="270"/>
      <c r="M50" s="268"/>
    </row>
    <row r="51" spans="1:13">
      <c r="A51" s="38" t="e">
        <f>[1]別紙1!#REF!&amp;[1]別紙1!#REF!</f>
        <v>#REF!</v>
      </c>
      <c r="B51" s="264">
        <v>47</v>
      </c>
      <c r="C51" s="268"/>
      <c r="D51" s="268"/>
      <c r="E51" s="268"/>
      <c r="F51" s="268"/>
      <c r="G51" s="269"/>
      <c r="H51" s="269"/>
      <c r="I51" s="269"/>
      <c r="J51" s="270"/>
      <c r="K51" s="268"/>
      <c r="L51" s="270"/>
      <c r="M51" s="268"/>
    </row>
    <row r="52" spans="1:13">
      <c r="A52" s="38" t="e">
        <f>[1]別紙1!#REF!&amp;[1]別紙1!#REF!</f>
        <v>#REF!</v>
      </c>
      <c r="B52" s="264">
        <v>48</v>
      </c>
      <c r="C52" s="268"/>
      <c r="D52" s="268"/>
      <c r="E52" s="268"/>
      <c r="F52" s="268"/>
      <c r="G52" s="269"/>
      <c r="H52" s="269"/>
      <c r="I52" s="269"/>
      <c r="J52" s="270"/>
      <c r="K52" s="268"/>
      <c r="L52" s="270"/>
      <c r="M52" s="268"/>
    </row>
    <row r="53" spans="1:13">
      <c r="A53" s="38" t="e">
        <f>[1]別紙1!#REF!&amp;[1]別紙1!#REF!</f>
        <v>#REF!</v>
      </c>
      <c r="B53" s="264">
        <v>49</v>
      </c>
      <c r="C53" s="268"/>
      <c r="D53" s="268"/>
      <c r="E53" s="268"/>
      <c r="F53" s="268"/>
      <c r="G53" s="269"/>
      <c r="H53" s="269"/>
      <c r="I53" s="269"/>
      <c r="J53" s="270"/>
      <c r="K53" s="268"/>
      <c r="L53" s="270"/>
      <c r="M53" s="268"/>
    </row>
    <row r="54" spans="1:13">
      <c r="A54" s="38" t="e">
        <f>[1]別紙1!#REF!&amp;[1]別紙1!#REF!</f>
        <v>#REF!</v>
      </c>
      <c r="B54" s="264">
        <v>50</v>
      </c>
      <c r="C54" s="268"/>
      <c r="D54" s="268"/>
      <c r="E54" s="268"/>
      <c r="F54" s="268"/>
      <c r="G54" s="269"/>
      <c r="H54" s="269"/>
      <c r="I54" s="269"/>
      <c r="J54" s="270"/>
      <c r="K54" s="268"/>
      <c r="L54" s="270"/>
      <c r="M54" s="268"/>
    </row>
    <row r="55" spans="1:13">
      <c r="A55" s="38" t="e">
        <f>[1]別紙1!#REF!&amp;[1]別紙1!#REF!</f>
        <v>#REF!</v>
      </c>
      <c r="B55" s="264">
        <v>51</v>
      </c>
      <c r="C55" s="268"/>
      <c r="D55" s="268"/>
      <c r="E55" s="268"/>
      <c r="F55" s="268"/>
      <c r="G55" s="269"/>
      <c r="H55" s="269"/>
      <c r="I55" s="269"/>
      <c r="J55" s="270"/>
      <c r="K55" s="268"/>
      <c r="L55" s="270"/>
      <c r="M55" s="268"/>
    </row>
    <row r="56" spans="1:13">
      <c r="A56" s="38" t="e">
        <f>[1]別紙1!#REF!&amp;[1]別紙1!#REF!</f>
        <v>#REF!</v>
      </c>
      <c r="B56" s="264">
        <v>52</v>
      </c>
      <c r="C56" s="268"/>
      <c r="D56" s="268"/>
      <c r="E56" s="268"/>
      <c r="F56" s="268"/>
      <c r="G56" s="269"/>
      <c r="H56" s="269"/>
      <c r="I56" s="269"/>
      <c r="J56" s="270"/>
      <c r="K56" s="268"/>
      <c r="L56" s="270"/>
      <c r="M56" s="268"/>
    </row>
    <row r="57" spans="1:13">
      <c r="A57" s="38" t="e">
        <f>[1]別紙1!#REF!&amp;[1]別紙1!#REF!</f>
        <v>#REF!</v>
      </c>
      <c r="B57" s="264">
        <v>53</v>
      </c>
      <c r="C57" s="268"/>
      <c r="D57" s="268"/>
      <c r="E57" s="268"/>
      <c r="F57" s="268"/>
      <c r="G57" s="269"/>
      <c r="H57" s="269"/>
      <c r="I57" s="269"/>
      <c r="J57" s="270"/>
      <c r="K57" s="268"/>
      <c r="L57" s="270"/>
      <c r="M57" s="268"/>
    </row>
    <row r="58" spans="1:13">
      <c r="A58" s="38" t="e">
        <f>[1]別紙1!#REF!&amp;[1]別紙1!#REF!</f>
        <v>#REF!</v>
      </c>
      <c r="B58" s="264">
        <v>54</v>
      </c>
      <c r="C58" s="268"/>
      <c r="D58" s="268"/>
      <c r="E58" s="268"/>
      <c r="F58" s="268"/>
      <c r="G58" s="269"/>
      <c r="H58" s="269"/>
      <c r="I58" s="269"/>
      <c r="J58" s="270"/>
      <c r="K58" s="268"/>
      <c r="L58" s="270"/>
      <c r="M58" s="268"/>
    </row>
    <row r="59" spans="1:13">
      <c r="A59" s="38" t="e">
        <f>[1]別紙1!#REF!&amp;[1]別紙1!#REF!</f>
        <v>#REF!</v>
      </c>
      <c r="B59" s="264">
        <v>55</v>
      </c>
      <c r="C59" s="268"/>
      <c r="D59" s="268"/>
      <c r="E59" s="268"/>
      <c r="F59" s="268"/>
      <c r="G59" s="269"/>
      <c r="H59" s="269"/>
      <c r="I59" s="269"/>
      <c r="J59" s="270"/>
      <c r="K59" s="268"/>
      <c r="L59" s="270"/>
      <c r="M59" s="268"/>
    </row>
    <row r="60" spans="1:13">
      <c r="A60" s="38" t="e">
        <f>[1]別紙1!#REF!&amp;[1]別紙1!#REF!</f>
        <v>#REF!</v>
      </c>
      <c r="B60" s="264">
        <v>56</v>
      </c>
      <c r="C60" s="268"/>
      <c r="D60" s="268"/>
      <c r="E60" s="268"/>
      <c r="F60" s="268"/>
      <c r="G60" s="269"/>
      <c r="H60" s="269"/>
      <c r="I60" s="269"/>
      <c r="J60" s="270"/>
      <c r="K60" s="268"/>
      <c r="L60" s="270"/>
      <c r="M60" s="268"/>
    </row>
    <row r="61" spans="1:13">
      <c r="A61" s="38" t="e">
        <f>[1]別紙1!#REF!&amp;[1]別紙1!#REF!</f>
        <v>#REF!</v>
      </c>
      <c r="B61" s="264">
        <v>57</v>
      </c>
      <c r="C61" s="268"/>
      <c r="D61" s="268"/>
      <c r="E61" s="268"/>
      <c r="F61" s="268"/>
      <c r="G61" s="269"/>
      <c r="H61" s="269"/>
      <c r="I61" s="269"/>
      <c r="J61" s="270"/>
      <c r="K61" s="268"/>
      <c r="L61" s="270"/>
      <c r="M61" s="268"/>
    </row>
    <row r="62" spans="1:13">
      <c r="A62" s="38" t="e">
        <f>[1]別紙1!#REF!&amp;[1]別紙1!#REF!</f>
        <v>#REF!</v>
      </c>
      <c r="B62" s="264">
        <v>58</v>
      </c>
      <c r="C62" s="268"/>
      <c r="D62" s="268"/>
      <c r="E62" s="268"/>
      <c r="F62" s="268"/>
      <c r="G62" s="269"/>
      <c r="H62" s="269"/>
      <c r="I62" s="269"/>
      <c r="J62" s="270"/>
      <c r="K62" s="268"/>
      <c r="L62" s="270"/>
      <c r="M62" s="268"/>
    </row>
    <row r="63" spans="1:13">
      <c r="A63" s="38" t="e">
        <f>[1]別紙1!#REF!&amp;[1]別紙1!#REF!</f>
        <v>#REF!</v>
      </c>
      <c r="B63" s="264">
        <v>59</v>
      </c>
      <c r="C63" s="268"/>
      <c r="D63" s="268"/>
      <c r="E63" s="268"/>
      <c r="F63" s="268"/>
      <c r="G63" s="269"/>
      <c r="H63" s="269"/>
      <c r="I63" s="269"/>
      <c r="J63" s="270"/>
      <c r="K63" s="268"/>
      <c r="L63" s="270"/>
      <c r="M63" s="268"/>
    </row>
    <row r="64" spans="1:13">
      <c r="A64" s="38" t="e">
        <f>[1]別紙1!#REF!&amp;[1]別紙1!#REF!</f>
        <v>#REF!</v>
      </c>
      <c r="B64" s="264">
        <v>60</v>
      </c>
      <c r="C64" s="268"/>
      <c r="D64" s="268"/>
      <c r="E64" s="268"/>
      <c r="F64" s="268"/>
      <c r="G64" s="269"/>
      <c r="H64" s="269"/>
      <c r="I64" s="269"/>
      <c r="J64" s="270"/>
      <c r="K64" s="268"/>
      <c r="L64" s="270"/>
      <c r="M64" s="268"/>
    </row>
    <row r="65" spans="1:13">
      <c r="A65" s="38" t="e">
        <f>[1]別紙1!#REF!&amp;[1]別紙1!#REF!</f>
        <v>#REF!</v>
      </c>
      <c r="B65" s="264">
        <v>61</v>
      </c>
      <c r="C65" s="268"/>
      <c r="D65" s="268"/>
      <c r="E65" s="268"/>
      <c r="F65" s="268"/>
      <c r="G65" s="269"/>
      <c r="H65" s="269"/>
      <c r="I65" s="269"/>
      <c r="J65" s="270"/>
      <c r="K65" s="268"/>
      <c r="L65" s="270"/>
      <c r="M65" s="268"/>
    </row>
    <row r="66" spans="1:13">
      <c r="A66" s="38" t="e">
        <f>[1]別紙1!#REF!&amp;[1]別紙1!#REF!</f>
        <v>#REF!</v>
      </c>
      <c r="B66" s="264">
        <v>62</v>
      </c>
      <c r="C66" s="268"/>
      <c r="D66" s="268"/>
      <c r="E66" s="268"/>
      <c r="F66" s="268"/>
      <c r="G66" s="269"/>
      <c r="H66" s="269"/>
      <c r="I66" s="269"/>
      <c r="J66" s="270"/>
      <c r="K66" s="268"/>
      <c r="L66" s="270"/>
      <c r="M66" s="268"/>
    </row>
    <row r="67" spans="1:13">
      <c r="A67" s="38" t="e">
        <f>[1]別紙1!#REF!&amp;[1]別紙1!#REF!</f>
        <v>#REF!</v>
      </c>
      <c r="B67" s="264">
        <v>63</v>
      </c>
      <c r="C67" s="268"/>
      <c r="D67" s="268"/>
      <c r="E67" s="268"/>
      <c r="F67" s="268"/>
      <c r="G67" s="269"/>
      <c r="H67" s="269"/>
      <c r="I67" s="269"/>
      <c r="J67" s="270"/>
      <c r="K67" s="268"/>
      <c r="L67" s="270"/>
      <c r="M67" s="268"/>
    </row>
    <row r="68" spans="1:13">
      <c r="A68" s="38" t="e">
        <f>[1]別紙1!#REF!&amp;[1]別紙1!#REF!</f>
        <v>#REF!</v>
      </c>
      <c r="B68" s="264">
        <v>64</v>
      </c>
      <c r="C68" s="268"/>
      <c r="D68" s="268"/>
      <c r="E68" s="268"/>
      <c r="F68" s="268"/>
      <c r="G68" s="269"/>
      <c r="H68" s="269"/>
      <c r="I68" s="269"/>
      <c r="J68" s="270"/>
      <c r="K68" s="268"/>
      <c r="L68" s="270"/>
      <c r="M68" s="268"/>
    </row>
    <row r="69" spans="1:13">
      <c r="A69" s="38" t="e">
        <f>[1]別紙1!#REF!&amp;[1]別紙1!#REF!</f>
        <v>#REF!</v>
      </c>
      <c r="B69" s="264">
        <v>65</v>
      </c>
      <c r="C69" s="268"/>
      <c r="D69" s="268"/>
      <c r="E69" s="268"/>
      <c r="F69" s="268"/>
      <c r="G69" s="269"/>
      <c r="H69" s="269"/>
      <c r="I69" s="269"/>
      <c r="J69" s="270"/>
      <c r="K69" s="268"/>
      <c r="L69" s="270"/>
      <c r="M69" s="268"/>
    </row>
    <row r="70" spans="1:13">
      <c r="A70" s="38" t="e">
        <f>[1]別紙1!#REF!&amp;[1]別紙1!#REF!</f>
        <v>#REF!</v>
      </c>
      <c r="B70" s="264">
        <v>66</v>
      </c>
      <c r="C70" s="268"/>
      <c r="D70" s="268"/>
      <c r="E70" s="268"/>
      <c r="F70" s="268"/>
      <c r="G70" s="269"/>
      <c r="H70" s="269"/>
      <c r="I70" s="269"/>
      <c r="J70" s="270"/>
      <c r="K70" s="268"/>
      <c r="L70" s="270"/>
      <c r="M70" s="268"/>
    </row>
    <row r="71" spans="1:13">
      <c r="A71" s="38" t="e">
        <f>[1]別紙1!#REF!&amp;[1]別紙1!#REF!</f>
        <v>#REF!</v>
      </c>
      <c r="B71" s="264">
        <v>67</v>
      </c>
      <c r="C71" s="268"/>
      <c r="D71" s="268"/>
      <c r="E71" s="268"/>
      <c r="F71" s="268"/>
      <c r="G71" s="269"/>
      <c r="H71" s="269"/>
      <c r="I71" s="269"/>
      <c r="J71" s="270"/>
      <c r="K71" s="268"/>
      <c r="L71" s="270"/>
      <c r="M71" s="268"/>
    </row>
    <row r="72" spans="1:13">
      <c r="A72" s="38" t="e">
        <f>[1]別紙1!#REF!&amp;[1]別紙1!#REF!</f>
        <v>#REF!</v>
      </c>
      <c r="B72" s="264">
        <v>68</v>
      </c>
      <c r="C72" s="268"/>
      <c r="D72" s="268"/>
      <c r="E72" s="268"/>
      <c r="F72" s="268"/>
      <c r="G72" s="269"/>
      <c r="H72" s="269"/>
      <c r="I72" s="269"/>
      <c r="J72" s="270"/>
      <c r="K72" s="268"/>
      <c r="L72" s="270"/>
      <c r="M72" s="268"/>
    </row>
    <row r="73" spans="1:13">
      <c r="A73" s="38" t="e">
        <f>[1]別紙1!#REF!&amp;[1]別紙1!#REF!</f>
        <v>#REF!</v>
      </c>
      <c r="B73" s="264">
        <v>69</v>
      </c>
      <c r="C73" s="268"/>
      <c r="D73" s="268"/>
      <c r="E73" s="268"/>
      <c r="F73" s="268"/>
      <c r="G73" s="269"/>
      <c r="H73" s="269"/>
      <c r="I73" s="269"/>
      <c r="J73" s="270"/>
      <c r="K73" s="268"/>
      <c r="L73" s="270"/>
      <c r="M73" s="268"/>
    </row>
    <row r="74" spans="1:13">
      <c r="A74" s="38" t="e">
        <f>[1]別紙1!#REF!&amp;[1]別紙1!#REF!</f>
        <v>#REF!</v>
      </c>
      <c r="B74" s="264">
        <v>70</v>
      </c>
      <c r="C74" s="268"/>
      <c r="D74" s="268"/>
      <c r="E74" s="268"/>
      <c r="F74" s="268"/>
      <c r="G74" s="269"/>
      <c r="H74" s="269"/>
      <c r="I74" s="269"/>
      <c r="J74" s="270"/>
      <c r="K74" s="268"/>
      <c r="L74" s="270"/>
      <c r="M74" s="268"/>
    </row>
  </sheetData>
  <sheetProtection algorithmName="SHA-512" hashValue="sSwWZnvpXCYGI+reEhgc3ehXlDEvwjwPZHqcE4jJS5jxqoQ3Zgn4xqykKCaiPEtaDLUa6sS0f5lVOt6z8iq/pg==" saltValue="Da3hnQ2Kz0orC0uCkkxakA==" spinCount="100000" sheet="1" formatCells="0" formatColumns="0" formatRows="0" pivotTables="0"/>
  <dataConsolidate/>
  <mergeCells count="1">
    <mergeCell ref="B2:M2"/>
  </mergeCells>
  <phoneticPr fontId="45"/>
  <dataValidations count="5">
    <dataValidation imeMode="fullKatakana" allowBlank="1" showInputMessage="1" showErrorMessage="1" sqref="D5:E74"/>
    <dataValidation type="list" allowBlank="1" showInputMessage="1" showErrorMessage="1" sqref="F5:F74">
      <formula1>"新規,継続"</formula1>
    </dataValidation>
    <dataValidation type="whole" allowBlank="1" showInputMessage="1" showErrorMessage="1" error="入力例）1年生→1" sqref="C5:C74">
      <formula1>1</formula1>
      <formula2>6</formula2>
    </dataValidation>
    <dataValidation type="list" allowBlank="1" showInputMessage="1" showErrorMessage="1" sqref="M5:M74">
      <formula1>"就労,求職,就労,疾病,障害,介護,看護,出産"</formula1>
    </dataValidation>
    <dataValidation type="list" allowBlank="1" showInputMessage="1" showErrorMessage="1" sqref="K5:K74">
      <formula1>"就労,求職,就労,疾病,障害,介護,看護,出産"</formula1>
    </dataValidation>
  </dataValidations>
  <pageMargins left="0.70866141732283472" right="0.11811023622047245" top="0.55118110236220474" bottom="0.35433070866141736" header="0.39370078740157483" footer="0.11811023622047245"/>
  <pageSetup paperSize="9" scale="86" orientation="landscape" r:id="rId1"/>
  <headerFooter>
    <oddHeader>&amp;R別紙3</oddHeader>
  </headerFooter>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pageSetUpPr fitToPage="1"/>
  </sheetPr>
  <dimension ref="A1:Q73"/>
  <sheetViews>
    <sheetView view="pageBreakPreview" zoomScale="85" zoomScaleNormal="70" zoomScaleSheetLayoutView="85" workbookViewId="0">
      <selection activeCell="D7" sqref="D7"/>
    </sheetView>
  </sheetViews>
  <sheetFormatPr defaultRowHeight="13.2"/>
  <cols>
    <col min="1" max="1" width="3.21875" style="181" customWidth="1"/>
    <col min="2" max="2" width="3.33203125" style="181" customWidth="1"/>
    <col min="3" max="3" width="16.109375" style="181" customWidth="1"/>
    <col min="4" max="5" width="12.6640625" style="181" customWidth="1"/>
    <col min="6" max="6" width="9.6640625" style="181" bestFit="1" customWidth="1"/>
    <col min="7" max="7" width="3.88671875" style="181" customWidth="1"/>
    <col min="8" max="8" width="2.6640625" style="181" customWidth="1"/>
    <col min="9" max="9" width="5.77734375" style="181" customWidth="1"/>
    <col min="10" max="10" width="2.21875" style="181" customWidth="1"/>
    <col min="11" max="11" width="4.109375" style="181" customWidth="1"/>
    <col min="12" max="12" width="13.109375" style="181" customWidth="1"/>
    <col min="13" max="14" width="12.6640625" style="181" customWidth="1"/>
    <col min="15" max="15" width="19.21875" style="181" customWidth="1"/>
    <col min="16" max="16384" width="8.88671875" style="108"/>
  </cols>
  <sheetData>
    <row r="1" spans="1:15">
      <c r="A1" s="321" t="s">
        <v>128</v>
      </c>
      <c r="B1" s="321"/>
      <c r="C1" s="321"/>
      <c r="D1" s="321"/>
      <c r="E1" s="321"/>
      <c r="F1" s="321"/>
      <c r="G1" s="321"/>
      <c r="H1" s="321"/>
      <c r="I1" s="321"/>
      <c r="J1" s="321"/>
      <c r="K1" s="321"/>
      <c r="L1" s="321"/>
      <c r="M1" s="321"/>
      <c r="N1" s="321"/>
      <c r="O1" s="322"/>
    </row>
    <row r="2" spans="1:15">
      <c r="A2" s="586" t="s">
        <v>946</v>
      </c>
      <c r="B2" s="586"/>
      <c r="C2" s="586"/>
      <c r="D2" s="586"/>
      <c r="E2" s="586"/>
      <c r="F2" s="586"/>
      <c r="G2" s="586"/>
      <c r="H2" s="586"/>
      <c r="I2" s="586"/>
      <c r="J2" s="586"/>
      <c r="K2" s="586"/>
      <c r="L2" s="586"/>
      <c r="M2" s="586"/>
      <c r="N2" s="586"/>
      <c r="O2" s="586"/>
    </row>
    <row r="3" spans="1:15" ht="10.199999999999999" customHeight="1">
      <c r="A3" s="323"/>
      <c r="B3" s="324"/>
      <c r="C3" s="324"/>
      <c r="D3" s="324"/>
      <c r="E3" s="325"/>
      <c r="F3" s="325"/>
      <c r="G3" s="325"/>
      <c r="H3" s="325"/>
      <c r="I3" s="325"/>
      <c r="J3" s="324"/>
      <c r="K3" s="324"/>
      <c r="L3" s="324"/>
      <c r="M3" s="324"/>
      <c r="N3" s="324"/>
      <c r="O3" s="324"/>
    </row>
    <row r="4" spans="1:15" ht="13.8" thickBot="1">
      <c r="A4" s="321" t="s">
        <v>90</v>
      </c>
      <c r="B4" s="326"/>
      <c r="C4" s="326"/>
      <c r="D4" s="326"/>
      <c r="E4" s="326"/>
      <c r="F4" s="326"/>
      <c r="G4" s="326"/>
      <c r="H4" s="326"/>
      <c r="I4" s="326"/>
      <c r="J4" s="326"/>
      <c r="K4" s="326"/>
      <c r="L4" s="326"/>
      <c r="M4" s="326"/>
      <c r="N4" s="326"/>
      <c r="O4" s="327"/>
    </row>
    <row r="5" spans="1:15" ht="13.5" customHeight="1">
      <c r="A5" s="587" t="s">
        <v>5</v>
      </c>
      <c r="B5" s="588" t="s">
        <v>91</v>
      </c>
      <c r="C5" s="589"/>
      <c r="D5" s="589"/>
      <c r="E5" s="589"/>
      <c r="F5" s="589"/>
      <c r="G5" s="589"/>
      <c r="H5" s="589"/>
      <c r="I5" s="589"/>
      <c r="J5" s="590"/>
      <c r="K5" s="591" t="s">
        <v>92</v>
      </c>
      <c r="L5" s="592"/>
      <c r="M5" s="592"/>
      <c r="N5" s="592"/>
      <c r="O5" s="593"/>
    </row>
    <row r="6" spans="1:15" ht="27" customHeight="1">
      <c r="A6" s="587"/>
      <c r="B6" s="591" t="s">
        <v>6</v>
      </c>
      <c r="C6" s="593"/>
      <c r="D6" s="358" t="s">
        <v>950</v>
      </c>
      <c r="E6" s="358" t="s">
        <v>951</v>
      </c>
      <c r="F6" s="594" t="s">
        <v>7</v>
      </c>
      <c r="G6" s="592"/>
      <c r="H6" s="592"/>
      <c r="I6" s="592"/>
      <c r="J6" s="595"/>
      <c r="K6" s="596" t="s">
        <v>8</v>
      </c>
      <c r="L6" s="330" t="s">
        <v>6</v>
      </c>
      <c r="M6" s="328" t="s">
        <v>950</v>
      </c>
      <c r="N6" s="328" t="s">
        <v>951</v>
      </c>
      <c r="O6" s="330" t="s">
        <v>7</v>
      </c>
    </row>
    <row r="7" spans="1:15" ht="18.75" customHeight="1">
      <c r="A7" s="587"/>
      <c r="B7" s="604" t="s">
        <v>93</v>
      </c>
      <c r="C7" s="239" t="s">
        <v>3</v>
      </c>
      <c r="D7" s="177"/>
      <c r="E7" s="177"/>
      <c r="F7" s="640" t="s">
        <v>94</v>
      </c>
      <c r="G7" s="641"/>
      <c r="H7" s="641"/>
      <c r="I7" s="641"/>
      <c r="J7" s="642"/>
      <c r="K7" s="596"/>
      <c r="L7" s="24" t="s">
        <v>155</v>
      </c>
      <c r="M7" s="177"/>
      <c r="N7" s="177"/>
      <c r="O7" s="25" t="s">
        <v>94</v>
      </c>
    </row>
    <row r="8" spans="1:15" ht="18.75" customHeight="1">
      <c r="A8" s="587"/>
      <c r="B8" s="605"/>
      <c r="C8" s="23"/>
      <c r="D8" s="177"/>
      <c r="E8" s="177"/>
      <c r="F8" s="600"/>
      <c r="G8" s="601"/>
      <c r="H8" s="601"/>
      <c r="I8" s="601"/>
      <c r="J8" s="602"/>
      <c r="K8" s="596"/>
      <c r="L8" s="24" t="s">
        <v>154</v>
      </c>
      <c r="M8" s="177"/>
      <c r="N8" s="177"/>
      <c r="O8" s="25" t="s">
        <v>95</v>
      </c>
    </row>
    <row r="9" spans="1:15" ht="18.75" customHeight="1">
      <c r="A9" s="587"/>
      <c r="B9" s="605"/>
      <c r="C9" s="239" t="s">
        <v>13</v>
      </c>
      <c r="D9" s="177"/>
      <c r="E9" s="177"/>
      <c r="F9" s="597" t="s">
        <v>94</v>
      </c>
      <c r="G9" s="598"/>
      <c r="H9" s="598"/>
      <c r="I9" s="598"/>
      <c r="J9" s="599"/>
      <c r="K9" s="596"/>
      <c r="L9" s="24" t="s">
        <v>156</v>
      </c>
      <c r="M9" s="177"/>
      <c r="N9" s="177"/>
      <c r="O9" s="25" t="s">
        <v>94</v>
      </c>
    </row>
    <row r="10" spans="1:15" ht="18.75" customHeight="1">
      <c r="A10" s="587"/>
      <c r="B10" s="605"/>
      <c r="C10" s="23"/>
      <c r="D10" s="177"/>
      <c r="E10" s="177"/>
      <c r="F10" s="600"/>
      <c r="G10" s="601"/>
      <c r="H10" s="601"/>
      <c r="I10" s="601"/>
      <c r="J10" s="602"/>
      <c r="K10" s="596"/>
      <c r="L10" s="24" t="s">
        <v>157</v>
      </c>
      <c r="M10" s="177"/>
      <c r="N10" s="177"/>
      <c r="O10" s="25" t="s">
        <v>94</v>
      </c>
    </row>
    <row r="11" spans="1:15" ht="18.75" customHeight="1">
      <c r="A11" s="587"/>
      <c r="B11" s="605"/>
      <c r="C11" s="23"/>
      <c r="D11" s="177"/>
      <c r="E11" s="177"/>
      <c r="F11" s="600"/>
      <c r="G11" s="601"/>
      <c r="H11" s="601"/>
      <c r="I11" s="601"/>
      <c r="J11" s="602"/>
      <c r="K11" s="596"/>
      <c r="L11" s="24" t="s">
        <v>158</v>
      </c>
      <c r="M11" s="177"/>
      <c r="N11" s="177"/>
      <c r="O11" s="25" t="s">
        <v>94</v>
      </c>
    </row>
    <row r="12" spans="1:15" ht="18.75" customHeight="1">
      <c r="A12" s="587"/>
      <c r="B12" s="605"/>
      <c r="C12" s="23"/>
      <c r="D12" s="177"/>
      <c r="E12" s="177"/>
      <c r="F12" s="600"/>
      <c r="G12" s="601"/>
      <c r="H12" s="601"/>
      <c r="I12" s="601"/>
      <c r="J12" s="602"/>
      <c r="K12" s="596"/>
      <c r="L12" s="24" t="s">
        <v>159</v>
      </c>
      <c r="M12" s="177"/>
      <c r="N12" s="177"/>
      <c r="O12" s="25" t="s">
        <v>96</v>
      </c>
    </row>
    <row r="13" spans="1:15" ht="18.75" customHeight="1">
      <c r="A13" s="587"/>
      <c r="B13" s="605"/>
      <c r="C13" s="23"/>
      <c r="D13" s="177"/>
      <c r="E13" s="177"/>
      <c r="F13" s="600"/>
      <c r="G13" s="601"/>
      <c r="H13" s="601"/>
      <c r="I13" s="601"/>
      <c r="J13" s="602"/>
      <c r="K13" s="596"/>
      <c r="L13" s="24" t="s">
        <v>160</v>
      </c>
      <c r="M13" s="177"/>
      <c r="N13" s="177"/>
      <c r="O13" s="24" t="s">
        <v>9</v>
      </c>
    </row>
    <row r="14" spans="1:15" ht="18.75" customHeight="1">
      <c r="A14" s="587"/>
      <c r="B14" s="605"/>
      <c r="C14" s="23"/>
      <c r="D14" s="177"/>
      <c r="E14" s="177"/>
      <c r="F14" s="600"/>
      <c r="G14" s="601"/>
      <c r="H14" s="601"/>
      <c r="I14" s="601"/>
      <c r="J14" s="602"/>
      <c r="K14" s="596"/>
      <c r="L14" s="24" t="s">
        <v>161</v>
      </c>
      <c r="M14" s="177"/>
      <c r="N14" s="177"/>
      <c r="O14" s="25" t="s">
        <v>94</v>
      </c>
    </row>
    <row r="15" spans="1:15" ht="18.75" customHeight="1">
      <c r="A15" s="587"/>
      <c r="B15" s="605"/>
      <c r="C15" s="23"/>
      <c r="D15" s="177"/>
      <c r="E15" s="177"/>
      <c r="F15" s="600"/>
      <c r="G15" s="601"/>
      <c r="H15" s="601"/>
      <c r="I15" s="601"/>
      <c r="J15" s="602"/>
      <c r="K15" s="596"/>
      <c r="L15" s="24" t="s">
        <v>97</v>
      </c>
      <c r="M15" s="177"/>
      <c r="N15" s="177"/>
      <c r="O15" s="25" t="s">
        <v>38</v>
      </c>
    </row>
    <row r="16" spans="1:15" ht="17.399999999999999" customHeight="1">
      <c r="A16" s="587"/>
      <c r="B16" s="605"/>
      <c r="C16" s="23" t="s">
        <v>10</v>
      </c>
      <c r="D16" s="177"/>
      <c r="E16" s="177"/>
      <c r="F16" s="600"/>
      <c r="G16" s="601"/>
      <c r="H16" s="601"/>
      <c r="I16" s="601"/>
      <c r="J16" s="602"/>
      <c r="K16" s="596"/>
      <c r="L16" s="26"/>
      <c r="M16" s="177"/>
      <c r="N16" s="177"/>
      <c r="O16" s="26"/>
    </row>
    <row r="17" spans="1:17" ht="17.399999999999999" customHeight="1">
      <c r="A17" s="587"/>
      <c r="B17" s="605"/>
      <c r="C17" s="23"/>
      <c r="D17" s="177"/>
      <c r="E17" s="177"/>
      <c r="F17" s="643"/>
      <c r="G17" s="644"/>
      <c r="H17" s="644"/>
      <c r="I17" s="644"/>
      <c r="J17" s="645"/>
      <c r="K17" s="596"/>
      <c r="L17" s="24"/>
      <c r="M17" s="177"/>
      <c r="N17" s="177"/>
      <c r="O17" s="25"/>
    </row>
    <row r="18" spans="1:17" ht="17.399999999999999" customHeight="1" thickBot="1">
      <c r="A18" s="587"/>
      <c r="B18" s="605"/>
      <c r="C18" s="27"/>
      <c r="D18" s="178"/>
      <c r="E18" s="178"/>
      <c r="F18" s="636"/>
      <c r="G18" s="637"/>
      <c r="H18" s="637"/>
      <c r="I18" s="637"/>
      <c r="J18" s="638"/>
      <c r="K18" s="596"/>
      <c r="L18" s="359"/>
      <c r="M18" s="178"/>
      <c r="N18" s="178"/>
      <c r="O18" s="28"/>
    </row>
    <row r="19" spans="1:17" ht="21.75" customHeight="1" thickTop="1">
      <c r="A19" s="587"/>
      <c r="B19" s="639"/>
      <c r="C19" s="329" t="s">
        <v>11</v>
      </c>
      <c r="D19" s="16">
        <f>SUM(D7:D18)</f>
        <v>0</v>
      </c>
      <c r="E19" s="16">
        <f>SUM(E7:E18)</f>
        <v>0</v>
      </c>
      <c r="F19" s="646"/>
      <c r="G19" s="647"/>
      <c r="H19" s="647"/>
      <c r="I19" s="647"/>
      <c r="J19" s="648"/>
      <c r="K19" s="596"/>
      <c r="L19" s="356" t="s">
        <v>98</v>
      </c>
      <c r="M19" s="17">
        <f>SUM(M7:M18)</f>
        <v>0</v>
      </c>
      <c r="N19" s="17">
        <f>SUM(N7:N18)</f>
        <v>0</v>
      </c>
      <c r="O19" s="332"/>
    </row>
    <row r="20" spans="1:17" ht="27.6" customHeight="1">
      <c r="A20" s="587"/>
      <c r="B20" s="604" t="s">
        <v>99</v>
      </c>
      <c r="C20" s="239" t="s">
        <v>100</v>
      </c>
      <c r="D20" s="177"/>
      <c r="E20" s="18" t="e">
        <f>IF(常勤申請調査!I7="申請する",VLOOKUP(H20,'マスタ (常勤考慮)'!$D$56:$E$126,2,FALSE),VLOOKUP(H20,'マスタ（常勤以外対象分）'!$D$56:$E$126,2,FALSE))</f>
        <v>#N/A</v>
      </c>
      <c r="F20" s="607" t="s">
        <v>101</v>
      </c>
      <c r="G20" s="608"/>
      <c r="H20" s="649"/>
      <c r="I20" s="649"/>
      <c r="J20" s="254" t="s">
        <v>102</v>
      </c>
      <c r="K20" s="617" t="s">
        <v>10</v>
      </c>
      <c r="L20" s="360" t="s">
        <v>103</v>
      </c>
      <c r="M20" s="177"/>
      <c r="N20" s="177"/>
      <c r="O20" s="29"/>
    </row>
    <row r="21" spans="1:17" ht="18.75" customHeight="1">
      <c r="A21" s="587"/>
      <c r="B21" s="605"/>
      <c r="C21" s="239" t="s">
        <v>104</v>
      </c>
      <c r="D21" s="177"/>
      <c r="E21" s="18">
        <f>F21*H21</f>
        <v>0</v>
      </c>
      <c r="F21" s="32">
        <f>IF(常勤申請調査!I7="申請する",'マスタ (常勤考慮)'!H4,'マスタ（常勤以外対象分）'!G4)</f>
        <v>20000</v>
      </c>
      <c r="G21" s="19" t="s">
        <v>105</v>
      </c>
      <c r="H21" s="603">
        <f>IF(別紙1!F43-250&gt;50,50,IF(別紙1!F43-250&gt;0,別紙1!F43-250,0))</f>
        <v>0</v>
      </c>
      <c r="I21" s="603"/>
      <c r="J21" s="33" t="s">
        <v>106</v>
      </c>
      <c r="K21" s="618"/>
      <c r="L21" s="360" t="s">
        <v>12</v>
      </c>
      <c r="M21" s="177"/>
      <c r="N21" s="177"/>
      <c r="O21" s="29"/>
    </row>
    <row r="22" spans="1:17" ht="18.75" customHeight="1">
      <c r="A22" s="587"/>
      <c r="B22" s="605"/>
      <c r="C22" s="239" t="s">
        <v>163</v>
      </c>
      <c r="D22" s="177"/>
      <c r="E22" s="18">
        <f>F22*H22</f>
        <v>0</v>
      </c>
      <c r="F22" s="32">
        <f>IF(常勤申請調査!I7="申請する",'マスタ (常勤考慮)'!H6,'マスタ（常勤以外対象分）'!G6)</f>
        <v>421000</v>
      </c>
      <c r="G22" s="19" t="s">
        <v>105</v>
      </c>
      <c r="H22" s="603">
        <f>IF(別紙1!L40&lt;0,0,別紙1!L40)</f>
        <v>0</v>
      </c>
      <c r="I22" s="603"/>
      <c r="J22" s="33" t="s">
        <v>107</v>
      </c>
      <c r="K22" s="618"/>
      <c r="L22" s="360" t="s">
        <v>108</v>
      </c>
      <c r="M22" s="177"/>
      <c r="N22" s="177"/>
      <c r="O22" s="23"/>
    </row>
    <row r="23" spans="1:17" ht="26.4" customHeight="1">
      <c r="A23" s="587"/>
      <c r="B23" s="605"/>
      <c r="C23" s="240" t="s">
        <v>109</v>
      </c>
      <c r="D23" s="177"/>
      <c r="E23" s="18" t="e">
        <f>F23*H23</f>
        <v>#DIV/0!</v>
      </c>
      <c r="F23" s="34">
        <f>IF(常勤申請調査!I7="申請する",'マスタ (常勤考慮)'!H8,'マスタ（常勤以外対象分）'!G8)</f>
        <v>190000</v>
      </c>
      <c r="G23" s="19" t="s">
        <v>105</v>
      </c>
      <c r="H23" s="603" t="e">
        <f>別紙1!L41</f>
        <v>#DIV/0!</v>
      </c>
      <c r="I23" s="603"/>
      <c r="J23" s="35" t="s">
        <v>110</v>
      </c>
      <c r="K23" s="618"/>
      <c r="L23" s="360" t="s">
        <v>111</v>
      </c>
      <c r="M23" s="177"/>
      <c r="N23" s="177"/>
      <c r="O23" s="23"/>
      <c r="Q23" s="179"/>
    </row>
    <row r="24" spans="1:17" ht="18.75" customHeight="1">
      <c r="A24" s="587"/>
      <c r="B24" s="605"/>
      <c r="C24" s="241" t="s">
        <v>112</v>
      </c>
      <c r="D24" s="177"/>
      <c r="E24" s="177"/>
      <c r="F24" s="319">
        <f>IF(常勤申請調査!I7="申請する",'マスタ (常勤考慮)'!H12,'マスタ（常勤以外対象分）'!G12)</f>
        <v>2059000</v>
      </c>
      <c r="G24" s="256" t="s">
        <v>114</v>
      </c>
      <c r="H24" s="609" t="s">
        <v>115</v>
      </c>
      <c r="I24" s="609"/>
      <c r="J24" s="610"/>
      <c r="K24" s="618"/>
      <c r="L24" s="360"/>
      <c r="M24" s="177"/>
      <c r="N24" s="177"/>
      <c r="O24" s="23"/>
    </row>
    <row r="25" spans="1:17" ht="18.75" customHeight="1">
      <c r="A25" s="587"/>
      <c r="B25" s="605"/>
      <c r="C25" s="241" t="s">
        <v>735</v>
      </c>
      <c r="D25" s="177"/>
      <c r="E25" s="177"/>
      <c r="F25" s="319">
        <f>IF(常勤申請調査!I7="申請する",'マスタ (常勤考慮)'!H14,'マスタ（常勤以外対象分）'!G14)</f>
        <v>2059000</v>
      </c>
      <c r="G25" s="256" t="s">
        <v>114</v>
      </c>
      <c r="H25" s="609" t="s">
        <v>115</v>
      </c>
      <c r="I25" s="609"/>
      <c r="J25" s="610"/>
      <c r="K25" s="618"/>
      <c r="L25" s="360"/>
      <c r="M25" s="177"/>
      <c r="N25" s="177"/>
      <c r="O25" s="23"/>
    </row>
    <row r="26" spans="1:17" ht="18.75" customHeight="1">
      <c r="A26" s="587"/>
      <c r="B26" s="605"/>
      <c r="C26" s="242" t="s">
        <v>736</v>
      </c>
      <c r="D26" s="177"/>
      <c r="E26" s="177"/>
      <c r="F26" s="320">
        <f>IF(常勤申請調査!I7="申請する",'マスタ (常勤考慮)'!H16,'マスタ（常勤以外対象分）'!G16)</f>
        <v>4118000</v>
      </c>
      <c r="G26" s="256" t="s">
        <v>737</v>
      </c>
      <c r="H26" s="609" t="s">
        <v>115</v>
      </c>
      <c r="I26" s="609"/>
      <c r="J26" s="610"/>
      <c r="K26" s="618"/>
      <c r="L26" s="360"/>
      <c r="M26" s="177"/>
      <c r="N26" s="177"/>
      <c r="O26" s="23"/>
    </row>
    <row r="27" spans="1:17" ht="18.75" customHeight="1">
      <c r="A27" s="587"/>
      <c r="B27" s="605"/>
      <c r="C27" s="243" t="s">
        <v>113</v>
      </c>
      <c r="D27" s="177"/>
      <c r="E27" s="177"/>
      <c r="F27" s="320">
        <f>IF(常勤申請調査!I7="申請する",'マスタ (常勤考慮)'!H10,'マスタ（常勤以外対象分）'!G10)</f>
        <v>1678000</v>
      </c>
      <c r="G27" s="256" t="s">
        <v>114</v>
      </c>
      <c r="H27" s="609" t="s">
        <v>115</v>
      </c>
      <c r="I27" s="609"/>
      <c r="J27" s="610"/>
      <c r="K27" s="618"/>
      <c r="L27" s="360"/>
      <c r="M27" s="177"/>
      <c r="N27" s="177"/>
      <c r="O27" s="23"/>
    </row>
    <row r="28" spans="1:17" ht="18.75" customHeight="1">
      <c r="A28" s="587"/>
      <c r="B28" s="605"/>
      <c r="C28" s="243" t="s">
        <v>116</v>
      </c>
      <c r="D28" s="177"/>
      <c r="E28" s="177"/>
      <c r="F28" s="600"/>
      <c r="G28" s="601"/>
      <c r="H28" s="601"/>
      <c r="I28" s="601"/>
      <c r="J28" s="602"/>
      <c r="K28" s="618"/>
      <c r="L28" s="360"/>
      <c r="M28" s="177"/>
      <c r="N28" s="177"/>
      <c r="O28" s="23"/>
    </row>
    <row r="29" spans="1:17" ht="37.799999999999997" customHeight="1" thickBot="1">
      <c r="A29" s="587"/>
      <c r="B29" s="605"/>
      <c r="C29" s="244" t="s">
        <v>134</v>
      </c>
      <c r="D29" s="178"/>
      <c r="E29" s="178"/>
      <c r="F29" s="636"/>
      <c r="G29" s="637"/>
      <c r="H29" s="637"/>
      <c r="I29" s="637"/>
      <c r="J29" s="638"/>
      <c r="K29" s="618"/>
      <c r="L29" s="361"/>
      <c r="M29" s="180"/>
      <c r="N29" s="180"/>
      <c r="O29" s="30"/>
    </row>
    <row r="30" spans="1:17" ht="21.75" customHeight="1" thickTop="1" thickBot="1">
      <c r="A30" s="587"/>
      <c r="B30" s="606"/>
      <c r="C30" s="331" t="s">
        <v>39</v>
      </c>
      <c r="D30" s="20">
        <f>SUM(D20:D29)</f>
        <v>0</v>
      </c>
      <c r="E30" s="20" t="e">
        <f>SUM(E20:E29)</f>
        <v>#N/A</v>
      </c>
      <c r="F30" s="626"/>
      <c r="G30" s="627"/>
      <c r="H30" s="627"/>
      <c r="I30" s="627"/>
      <c r="J30" s="628"/>
      <c r="K30" s="619"/>
      <c r="L30" s="362"/>
      <c r="M30" s="31">
        <f>SUM(M20:M29)</f>
        <v>0</v>
      </c>
      <c r="N30" s="31">
        <f>SUM(N20:N29)</f>
        <v>0</v>
      </c>
      <c r="O30" s="244"/>
    </row>
    <row r="31" spans="1:17" ht="21.75" customHeight="1" thickTop="1" thickBot="1">
      <c r="A31" s="587"/>
      <c r="B31" s="632" t="s">
        <v>40</v>
      </c>
      <c r="C31" s="633"/>
      <c r="D31" s="21">
        <f>SUM(D30,D19)</f>
        <v>0</v>
      </c>
      <c r="E31" s="21" t="e">
        <f>SUM(E30,E19)</f>
        <v>#N/A</v>
      </c>
      <c r="F31" s="629"/>
      <c r="G31" s="630"/>
      <c r="H31" s="630"/>
      <c r="I31" s="630"/>
      <c r="J31" s="631"/>
      <c r="K31" s="634" t="s">
        <v>41</v>
      </c>
      <c r="L31" s="635"/>
      <c r="M31" s="17">
        <f>M19+M30</f>
        <v>0</v>
      </c>
      <c r="N31" s="17">
        <f>N19+N30</f>
        <v>0</v>
      </c>
      <c r="O31" s="332"/>
    </row>
    <row r="32" spans="1:17" ht="11.25" customHeight="1">
      <c r="A32" s="321"/>
      <c r="B32" s="326"/>
      <c r="C32" s="326"/>
      <c r="D32" s="326"/>
      <c r="E32" s="326"/>
      <c r="F32" s="326"/>
      <c r="G32" s="326"/>
      <c r="H32" s="326"/>
      <c r="I32" s="326"/>
      <c r="J32" s="326"/>
      <c r="K32" s="326"/>
      <c r="L32" s="326"/>
      <c r="M32" s="326"/>
      <c r="N32" s="326"/>
      <c r="O32" s="326"/>
    </row>
    <row r="33" spans="1:15" ht="18.75" customHeight="1" thickBot="1">
      <c r="A33" s="321" t="s">
        <v>117</v>
      </c>
      <c r="B33" s="326"/>
      <c r="C33" s="326"/>
      <c r="D33" s="326"/>
      <c r="E33" s="326"/>
      <c r="F33" s="326"/>
      <c r="G33" s="326"/>
      <c r="H33" s="326"/>
      <c r="I33" s="326"/>
      <c r="J33" s="326"/>
      <c r="K33" s="326"/>
      <c r="L33" s="326"/>
      <c r="M33" s="326"/>
      <c r="N33" s="326"/>
      <c r="O33" s="326"/>
    </row>
    <row r="34" spans="1:15" ht="18.75" customHeight="1">
      <c r="A34" s="587" t="s">
        <v>14</v>
      </c>
      <c r="B34" s="650" t="s">
        <v>118</v>
      </c>
      <c r="C34" s="651"/>
      <c r="D34" s="651"/>
      <c r="E34" s="651"/>
      <c r="F34" s="652"/>
      <c r="G34" s="652"/>
      <c r="H34" s="652"/>
      <c r="I34" s="652"/>
      <c r="J34" s="653"/>
      <c r="K34" s="591" t="s">
        <v>119</v>
      </c>
      <c r="L34" s="592"/>
      <c r="M34" s="592"/>
      <c r="N34" s="592"/>
      <c r="O34" s="593"/>
    </row>
    <row r="35" spans="1:15" ht="18.75" customHeight="1">
      <c r="A35" s="587"/>
      <c r="B35" s="654" t="s">
        <v>6</v>
      </c>
      <c r="C35" s="655"/>
      <c r="D35" s="330" t="s">
        <v>952</v>
      </c>
      <c r="E35" s="330" t="s">
        <v>953</v>
      </c>
      <c r="F35" s="594" t="s">
        <v>7</v>
      </c>
      <c r="G35" s="592"/>
      <c r="H35" s="592"/>
      <c r="I35" s="592"/>
      <c r="J35" s="595"/>
      <c r="K35" s="593" t="s">
        <v>6</v>
      </c>
      <c r="L35" s="655"/>
      <c r="M35" s="330" t="s">
        <v>952</v>
      </c>
      <c r="N35" s="330" t="s">
        <v>953</v>
      </c>
      <c r="O35" s="330" t="s">
        <v>7</v>
      </c>
    </row>
    <row r="36" spans="1:15" ht="18.75" customHeight="1">
      <c r="A36" s="587"/>
      <c r="B36" s="656" t="s">
        <v>15</v>
      </c>
      <c r="C36" s="239" t="s">
        <v>149</v>
      </c>
      <c r="D36" s="177"/>
      <c r="E36" s="177"/>
      <c r="F36" s="623"/>
      <c r="G36" s="624"/>
      <c r="H36" s="624"/>
      <c r="I36" s="624"/>
      <c r="J36" s="625"/>
      <c r="K36" s="596" t="s">
        <v>15</v>
      </c>
      <c r="L36" s="23"/>
      <c r="M36" s="177"/>
      <c r="N36" s="177"/>
      <c r="O36" s="23"/>
    </row>
    <row r="37" spans="1:15" ht="18.75" customHeight="1">
      <c r="A37" s="587"/>
      <c r="B37" s="656"/>
      <c r="C37" s="239" t="s">
        <v>150</v>
      </c>
      <c r="D37" s="177"/>
      <c r="E37" s="177"/>
      <c r="F37" s="623"/>
      <c r="G37" s="624"/>
      <c r="H37" s="624"/>
      <c r="I37" s="624"/>
      <c r="J37" s="625"/>
      <c r="K37" s="596"/>
      <c r="L37" s="23"/>
      <c r="M37" s="177"/>
      <c r="N37" s="177"/>
      <c r="O37" s="23"/>
    </row>
    <row r="38" spans="1:15" ht="18.75" customHeight="1">
      <c r="A38" s="587"/>
      <c r="B38" s="656"/>
      <c r="C38" s="239" t="s">
        <v>151</v>
      </c>
      <c r="D38" s="177"/>
      <c r="E38" s="177"/>
      <c r="F38" s="623"/>
      <c r="G38" s="624"/>
      <c r="H38" s="624"/>
      <c r="I38" s="624"/>
      <c r="J38" s="625"/>
      <c r="K38" s="596"/>
      <c r="L38" s="23"/>
      <c r="M38" s="177"/>
      <c r="N38" s="177"/>
      <c r="O38" s="23"/>
    </row>
    <row r="39" spans="1:15" ht="18.75" customHeight="1">
      <c r="A39" s="587"/>
      <c r="B39" s="656"/>
      <c r="C39" s="239" t="s">
        <v>152</v>
      </c>
      <c r="D39" s="177"/>
      <c r="E39" s="177"/>
      <c r="F39" s="623"/>
      <c r="G39" s="624"/>
      <c r="H39" s="624"/>
      <c r="I39" s="624"/>
      <c r="J39" s="625"/>
      <c r="K39" s="596"/>
      <c r="L39" s="23"/>
      <c r="M39" s="177"/>
      <c r="N39" s="177"/>
      <c r="O39" s="23"/>
    </row>
    <row r="40" spans="1:15" ht="18.75" customHeight="1">
      <c r="A40" s="587"/>
      <c r="B40" s="656"/>
      <c r="C40" s="239" t="s">
        <v>153</v>
      </c>
      <c r="D40" s="177"/>
      <c r="E40" s="177"/>
      <c r="F40" s="623"/>
      <c r="G40" s="624"/>
      <c r="H40" s="624"/>
      <c r="I40" s="624"/>
      <c r="J40" s="625"/>
      <c r="K40" s="596"/>
      <c r="L40" s="23"/>
      <c r="M40" s="177"/>
      <c r="N40" s="177"/>
      <c r="O40" s="23"/>
    </row>
    <row r="41" spans="1:15" ht="16.2" customHeight="1">
      <c r="A41" s="587"/>
      <c r="B41" s="656"/>
      <c r="C41" s="30"/>
      <c r="D41" s="177"/>
      <c r="E41" s="177"/>
      <c r="F41" s="623"/>
      <c r="G41" s="624"/>
      <c r="H41" s="624"/>
      <c r="I41" s="624"/>
      <c r="J41" s="625"/>
      <c r="K41" s="596"/>
      <c r="L41" s="30"/>
      <c r="M41" s="177"/>
      <c r="N41" s="177"/>
      <c r="O41" s="30"/>
    </row>
    <row r="42" spans="1:15" ht="16.2" customHeight="1">
      <c r="A42" s="587"/>
      <c r="B42" s="656"/>
      <c r="C42" s="30"/>
      <c r="D42" s="177"/>
      <c r="E42" s="177"/>
      <c r="F42" s="623"/>
      <c r="G42" s="624"/>
      <c r="H42" s="624"/>
      <c r="I42" s="624"/>
      <c r="J42" s="625"/>
      <c r="K42" s="596"/>
      <c r="L42" s="30"/>
      <c r="M42" s="177"/>
      <c r="N42" s="177"/>
      <c r="O42" s="30"/>
    </row>
    <row r="43" spans="1:15" ht="16.2" customHeight="1" thickBot="1">
      <c r="A43" s="587"/>
      <c r="B43" s="656"/>
      <c r="C43" s="27"/>
      <c r="D43" s="178"/>
      <c r="E43" s="178"/>
      <c r="F43" s="611"/>
      <c r="G43" s="612"/>
      <c r="H43" s="612"/>
      <c r="I43" s="612"/>
      <c r="J43" s="613"/>
      <c r="K43" s="596"/>
      <c r="L43" s="30"/>
      <c r="M43" s="177"/>
      <c r="N43" s="177"/>
      <c r="O43" s="30"/>
    </row>
    <row r="44" spans="1:15" ht="18.75" customHeight="1" thickTop="1">
      <c r="A44" s="587"/>
      <c r="B44" s="656"/>
      <c r="C44" s="333" t="s">
        <v>732</v>
      </c>
      <c r="D44" s="238">
        <f>SUM(D36:D43)</f>
        <v>0</v>
      </c>
      <c r="E44" s="238">
        <f>SUM(E36:E43)</f>
        <v>0</v>
      </c>
      <c r="F44" s="614"/>
      <c r="G44" s="615"/>
      <c r="H44" s="615"/>
      <c r="I44" s="615"/>
      <c r="J44" s="616"/>
      <c r="K44" s="596"/>
      <c r="L44" s="30"/>
      <c r="M44" s="177"/>
      <c r="N44" s="177"/>
      <c r="O44" s="30"/>
    </row>
    <row r="45" spans="1:15" ht="18.75" customHeight="1">
      <c r="A45" s="587"/>
      <c r="B45" s="656"/>
      <c r="C45" s="243" t="s">
        <v>731</v>
      </c>
      <c r="D45" s="177"/>
      <c r="E45" s="177"/>
      <c r="F45" s="623"/>
      <c r="G45" s="624"/>
      <c r="H45" s="624"/>
      <c r="I45" s="624"/>
      <c r="J45" s="625"/>
      <c r="K45" s="596"/>
      <c r="L45" s="30"/>
      <c r="M45" s="177"/>
      <c r="N45" s="177"/>
      <c r="O45" s="30"/>
    </row>
    <row r="46" spans="1:15" ht="18.75" customHeight="1">
      <c r="A46" s="587"/>
      <c r="B46" s="656"/>
      <c r="C46" s="243" t="s">
        <v>733</v>
      </c>
      <c r="D46" s="177"/>
      <c r="E46" s="177"/>
      <c r="F46" s="623"/>
      <c r="G46" s="624"/>
      <c r="H46" s="624"/>
      <c r="I46" s="624"/>
      <c r="J46" s="625"/>
      <c r="K46" s="596"/>
      <c r="L46" s="30"/>
      <c r="M46" s="177"/>
      <c r="N46" s="177"/>
      <c r="O46" s="30"/>
    </row>
    <row r="47" spans="1:15" ht="15" customHeight="1">
      <c r="A47" s="587"/>
      <c r="B47" s="656"/>
      <c r="C47" s="30"/>
      <c r="D47" s="180"/>
      <c r="E47" s="180"/>
      <c r="F47" s="623"/>
      <c r="G47" s="624"/>
      <c r="H47" s="624"/>
      <c r="I47" s="624"/>
      <c r="J47" s="625"/>
      <c r="K47" s="596"/>
      <c r="L47" s="30"/>
      <c r="M47" s="180"/>
      <c r="N47" s="180"/>
      <c r="O47" s="30"/>
    </row>
    <row r="48" spans="1:15" ht="15" customHeight="1">
      <c r="A48" s="587"/>
      <c r="B48" s="656"/>
      <c r="C48" s="30"/>
      <c r="D48" s="180"/>
      <c r="E48" s="180"/>
      <c r="F48" s="623"/>
      <c r="G48" s="624"/>
      <c r="H48" s="624"/>
      <c r="I48" s="624"/>
      <c r="J48" s="625"/>
      <c r="K48" s="596"/>
      <c r="L48" s="30"/>
      <c r="M48" s="180"/>
      <c r="N48" s="180"/>
      <c r="O48" s="30"/>
    </row>
    <row r="49" spans="1:15" ht="15" customHeight="1" thickBot="1">
      <c r="A49" s="587"/>
      <c r="B49" s="656"/>
      <c r="C49" s="27"/>
      <c r="D49" s="178"/>
      <c r="E49" s="178"/>
      <c r="F49" s="611"/>
      <c r="G49" s="612"/>
      <c r="H49" s="612"/>
      <c r="I49" s="612"/>
      <c r="J49" s="613"/>
      <c r="K49" s="596"/>
      <c r="L49" s="27"/>
      <c r="M49" s="178"/>
      <c r="N49" s="178"/>
      <c r="O49" s="27"/>
    </row>
    <row r="50" spans="1:15" ht="18.75" customHeight="1" thickTop="1">
      <c r="A50" s="587"/>
      <c r="B50" s="656"/>
      <c r="C50" s="329" t="s">
        <v>734</v>
      </c>
      <c r="D50" s="17">
        <f>SUM(D45:D49)</f>
        <v>0</v>
      </c>
      <c r="E50" s="17">
        <f>SUM(E45:E49)</f>
        <v>0</v>
      </c>
      <c r="F50" s="620"/>
      <c r="G50" s="621"/>
      <c r="H50" s="621"/>
      <c r="I50" s="621"/>
      <c r="J50" s="622"/>
      <c r="K50" s="596"/>
      <c r="L50" s="329" t="s">
        <v>11</v>
      </c>
      <c r="M50" s="17">
        <f>SUM(M36:M49)</f>
        <v>0</v>
      </c>
      <c r="N50" s="17">
        <f>SUM(N36:N49)</f>
        <v>0</v>
      </c>
      <c r="O50" s="332"/>
    </row>
    <row r="51" spans="1:15" ht="18.75" customHeight="1">
      <c r="A51" s="587"/>
      <c r="B51" s="656" t="s">
        <v>16</v>
      </c>
      <c r="C51" s="245" t="s">
        <v>135</v>
      </c>
      <c r="D51" s="177"/>
      <c r="E51" s="177"/>
      <c r="F51" s="623"/>
      <c r="G51" s="624"/>
      <c r="H51" s="624"/>
      <c r="I51" s="624"/>
      <c r="J51" s="624"/>
      <c r="K51" s="669" t="s">
        <v>16</v>
      </c>
      <c r="L51" s="23" t="s">
        <v>148</v>
      </c>
      <c r="M51" s="177"/>
      <c r="N51" s="177"/>
      <c r="O51" s="23"/>
    </row>
    <row r="52" spans="1:15" ht="23.4" customHeight="1">
      <c r="A52" s="587"/>
      <c r="B52" s="656"/>
      <c r="C52" s="246" t="s">
        <v>738</v>
      </c>
      <c r="D52" s="177"/>
      <c r="E52" s="177"/>
      <c r="F52" s="623"/>
      <c r="G52" s="624"/>
      <c r="H52" s="624"/>
      <c r="I52" s="624"/>
      <c r="J52" s="624"/>
      <c r="K52" s="669"/>
      <c r="L52" s="23" t="s">
        <v>147</v>
      </c>
      <c r="M52" s="177"/>
      <c r="N52" s="177"/>
      <c r="O52" s="23"/>
    </row>
    <row r="53" spans="1:15" ht="18.75" customHeight="1">
      <c r="A53" s="587"/>
      <c r="B53" s="656"/>
      <c r="C53" s="239" t="s">
        <v>136</v>
      </c>
      <c r="D53" s="177"/>
      <c r="E53" s="177"/>
      <c r="F53" s="623"/>
      <c r="G53" s="624"/>
      <c r="H53" s="624"/>
      <c r="I53" s="624"/>
      <c r="J53" s="624"/>
      <c r="K53" s="669"/>
      <c r="L53" s="23" t="s">
        <v>146</v>
      </c>
      <c r="M53" s="177"/>
      <c r="N53" s="177"/>
      <c r="O53" s="23"/>
    </row>
    <row r="54" spans="1:15" ht="18.75" customHeight="1">
      <c r="A54" s="587"/>
      <c r="B54" s="656"/>
      <c r="C54" s="239" t="s">
        <v>137</v>
      </c>
      <c r="D54" s="177"/>
      <c r="E54" s="177"/>
      <c r="F54" s="623"/>
      <c r="G54" s="624"/>
      <c r="H54" s="624"/>
      <c r="I54" s="624"/>
      <c r="J54" s="624"/>
      <c r="K54" s="669"/>
      <c r="L54" s="23" t="s">
        <v>145</v>
      </c>
      <c r="M54" s="177"/>
      <c r="N54" s="177"/>
      <c r="O54" s="23"/>
    </row>
    <row r="55" spans="1:15" ht="30.6" customHeight="1">
      <c r="A55" s="587"/>
      <c r="B55" s="656"/>
      <c r="C55" s="239" t="s">
        <v>138</v>
      </c>
      <c r="D55" s="177"/>
      <c r="E55" s="177"/>
      <c r="F55" s="657" t="s">
        <v>841</v>
      </c>
      <c r="G55" s="658"/>
      <c r="H55" s="658"/>
      <c r="I55" s="658"/>
      <c r="J55" s="658"/>
      <c r="K55" s="669"/>
      <c r="L55" s="23" t="s">
        <v>120</v>
      </c>
      <c r="M55" s="177"/>
      <c r="N55" s="177"/>
      <c r="O55" s="23"/>
    </row>
    <row r="56" spans="1:15" ht="40.799999999999997" customHeight="1">
      <c r="A56" s="587"/>
      <c r="B56" s="656"/>
      <c r="C56" s="239" t="s">
        <v>121</v>
      </c>
      <c r="D56" s="177"/>
      <c r="E56" s="177"/>
      <c r="F56" s="659" t="s">
        <v>840</v>
      </c>
      <c r="G56" s="660"/>
      <c r="H56" s="660"/>
      <c r="I56" s="660"/>
      <c r="J56" s="660"/>
      <c r="K56" s="669"/>
      <c r="L56" s="23" t="s">
        <v>144</v>
      </c>
      <c r="M56" s="177"/>
      <c r="N56" s="177"/>
      <c r="O56" s="23"/>
    </row>
    <row r="57" spans="1:15" ht="19.2" customHeight="1">
      <c r="A57" s="587"/>
      <c r="B57" s="656"/>
      <c r="C57" s="239" t="s">
        <v>139</v>
      </c>
      <c r="D57" s="177"/>
      <c r="E57" s="177"/>
      <c r="F57" s="671"/>
      <c r="G57" s="672"/>
      <c r="H57" s="672"/>
      <c r="I57" s="672"/>
      <c r="J57" s="672"/>
      <c r="K57" s="669"/>
      <c r="L57" s="23"/>
      <c r="M57" s="177"/>
      <c r="N57" s="177"/>
      <c r="O57" s="23"/>
    </row>
    <row r="58" spans="1:15" ht="18.75" customHeight="1">
      <c r="A58" s="587"/>
      <c r="B58" s="656"/>
      <c r="C58" s="239" t="s">
        <v>140</v>
      </c>
      <c r="D58" s="177"/>
      <c r="E58" s="177"/>
      <c r="F58" s="623"/>
      <c r="G58" s="624"/>
      <c r="H58" s="624"/>
      <c r="I58" s="624"/>
      <c r="J58" s="624"/>
      <c r="K58" s="669"/>
      <c r="L58" s="23"/>
      <c r="M58" s="177"/>
      <c r="N58" s="177"/>
      <c r="O58" s="23"/>
    </row>
    <row r="59" spans="1:15" ht="18.75" customHeight="1">
      <c r="A59" s="587"/>
      <c r="B59" s="656"/>
      <c r="C59" s="239" t="s">
        <v>141</v>
      </c>
      <c r="D59" s="177"/>
      <c r="E59" s="177"/>
      <c r="F59" s="623"/>
      <c r="G59" s="624"/>
      <c r="H59" s="624"/>
      <c r="I59" s="624"/>
      <c r="J59" s="624"/>
      <c r="K59" s="669"/>
      <c r="L59" s="23"/>
      <c r="M59" s="177"/>
      <c r="N59" s="177"/>
      <c r="O59" s="23"/>
    </row>
    <row r="60" spans="1:15" ht="18.75" customHeight="1">
      <c r="A60" s="587"/>
      <c r="B60" s="656"/>
      <c r="C60" s="239" t="s">
        <v>142</v>
      </c>
      <c r="D60" s="177"/>
      <c r="E60" s="177"/>
      <c r="F60" s="623"/>
      <c r="G60" s="624"/>
      <c r="H60" s="624"/>
      <c r="I60" s="624"/>
      <c r="J60" s="624"/>
      <c r="K60" s="669"/>
      <c r="L60" s="23"/>
      <c r="M60" s="177"/>
      <c r="N60" s="177"/>
      <c r="O60" s="23"/>
    </row>
    <row r="61" spans="1:15" ht="18.75" customHeight="1">
      <c r="A61" s="587"/>
      <c r="B61" s="656"/>
      <c r="C61" s="239" t="s">
        <v>143</v>
      </c>
      <c r="D61" s="177"/>
      <c r="E61" s="177"/>
      <c r="F61" s="623"/>
      <c r="G61" s="624"/>
      <c r="H61" s="624"/>
      <c r="I61" s="624"/>
      <c r="J61" s="624"/>
      <c r="K61" s="669"/>
      <c r="L61" s="23"/>
      <c r="M61" s="177"/>
      <c r="N61" s="177"/>
      <c r="O61" s="23"/>
    </row>
    <row r="62" spans="1:15" ht="26.4" customHeight="1">
      <c r="A62" s="587"/>
      <c r="B62" s="656"/>
      <c r="C62" s="239" t="s">
        <v>122</v>
      </c>
      <c r="D62" s="177"/>
      <c r="E62" s="177"/>
      <c r="F62" s="623"/>
      <c r="G62" s="624"/>
      <c r="H62" s="624"/>
      <c r="I62" s="624"/>
      <c r="J62" s="624"/>
      <c r="K62" s="669"/>
      <c r="L62" s="23"/>
      <c r="M62" s="177"/>
      <c r="N62" s="177"/>
      <c r="O62" s="23"/>
    </row>
    <row r="63" spans="1:15" ht="25.8" customHeight="1">
      <c r="A63" s="587"/>
      <c r="B63" s="656"/>
      <c r="C63" s="239" t="s">
        <v>123</v>
      </c>
      <c r="D63" s="177"/>
      <c r="E63" s="177"/>
      <c r="F63" s="623"/>
      <c r="G63" s="624"/>
      <c r="H63" s="624"/>
      <c r="I63" s="624"/>
      <c r="J63" s="624"/>
      <c r="K63" s="669"/>
      <c r="L63" s="23"/>
      <c r="M63" s="177"/>
      <c r="N63" s="177"/>
      <c r="O63" s="23"/>
    </row>
    <row r="64" spans="1:15" ht="25.8" customHeight="1">
      <c r="A64" s="587"/>
      <c r="B64" s="656"/>
      <c r="C64" s="239" t="s">
        <v>124</v>
      </c>
      <c r="D64" s="177"/>
      <c r="E64" s="177"/>
      <c r="F64" s="623"/>
      <c r="G64" s="624"/>
      <c r="H64" s="624"/>
      <c r="I64" s="624"/>
      <c r="J64" s="624"/>
      <c r="K64" s="669"/>
      <c r="L64" s="23"/>
      <c r="M64" s="177"/>
      <c r="N64" s="177"/>
      <c r="O64" s="23"/>
    </row>
    <row r="65" spans="1:15" ht="17.399999999999999" customHeight="1">
      <c r="A65" s="587"/>
      <c r="B65" s="656"/>
      <c r="C65" s="108"/>
      <c r="D65" s="177"/>
      <c r="E65" s="177"/>
      <c r="F65" s="623"/>
      <c r="G65" s="624"/>
      <c r="H65" s="624"/>
      <c r="I65" s="624"/>
      <c r="J65" s="624"/>
      <c r="K65" s="669"/>
      <c r="L65" s="23"/>
      <c r="M65" s="177"/>
      <c r="N65" s="177"/>
      <c r="O65" s="23"/>
    </row>
    <row r="66" spans="1:15" ht="17.399999999999999" customHeight="1">
      <c r="A66" s="587"/>
      <c r="B66" s="656"/>
      <c r="C66" s="23"/>
      <c r="D66" s="177"/>
      <c r="E66" s="177"/>
      <c r="F66" s="623"/>
      <c r="G66" s="624"/>
      <c r="H66" s="624"/>
      <c r="I66" s="624"/>
      <c r="J66" s="624"/>
      <c r="K66" s="669"/>
      <c r="L66" s="23"/>
      <c r="M66" s="177"/>
      <c r="N66" s="177"/>
      <c r="O66" s="23"/>
    </row>
    <row r="67" spans="1:15" ht="17.399999999999999" customHeight="1">
      <c r="A67" s="587"/>
      <c r="B67" s="656"/>
      <c r="C67" s="23"/>
      <c r="D67" s="177"/>
      <c r="E67" s="177"/>
      <c r="F67" s="623"/>
      <c r="G67" s="624"/>
      <c r="H67" s="624"/>
      <c r="I67" s="624"/>
      <c r="J67" s="624"/>
      <c r="K67" s="669"/>
      <c r="L67" s="23"/>
      <c r="M67" s="177"/>
      <c r="N67" s="177"/>
      <c r="O67" s="23"/>
    </row>
    <row r="68" spans="1:15" ht="17.399999999999999" customHeight="1">
      <c r="A68" s="587"/>
      <c r="B68" s="656"/>
      <c r="C68" s="23"/>
      <c r="D68" s="177"/>
      <c r="E68" s="177"/>
      <c r="F68" s="623"/>
      <c r="G68" s="624"/>
      <c r="H68" s="624"/>
      <c r="I68" s="624"/>
      <c r="J68" s="624"/>
      <c r="K68" s="669"/>
      <c r="L68" s="23"/>
      <c r="M68" s="177"/>
      <c r="N68" s="177"/>
      <c r="O68" s="23"/>
    </row>
    <row r="69" spans="1:15" ht="18.75" customHeight="1" thickBot="1">
      <c r="A69" s="587"/>
      <c r="B69" s="656"/>
      <c r="C69" s="244" t="s">
        <v>125</v>
      </c>
      <c r="D69" s="178"/>
      <c r="E69" s="178"/>
      <c r="F69" s="611"/>
      <c r="G69" s="612"/>
      <c r="H69" s="612"/>
      <c r="I69" s="612"/>
      <c r="J69" s="612"/>
      <c r="K69" s="669"/>
      <c r="L69" s="244" t="s">
        <v>125</v>
      </c>
      <c r="M69" s="178"/>
      <c r="N69" s="178"/>
      <c r="O69" s="27"/>
    </row>
    <row r="70" spans="1:15" ht="18.75" customHeight="1" thickTop="1">
      <c r="A70" s="587"/>
      <c r="B70" s="656"/>
      <c r="C70" s="329" t="s">
        <v>11</v>
      </c>
      <c r="D70" s="17">
        <f>SUM(D51:D69)</f>
        <v>0</v>
      </c>
      <c r="E70" s="17">
        <f>SUM(E51:E69)</f>
        <v>0</v>
      </c>
      <c r="F70" s="620"/>
      <c r="G70" s="621"/>
      <c r="H70" s="621"/>
      <c r="I70" s="621"/>
      <c r="J70" s="621"/>
      <c r="K70" s="669"/>
      <c r="L70" s="329" t="s">
        <v>11</v>
      </c>
      <c r="M70" s="17">
        <f>SUM(M51:M69)</f>
        <v>0</v>
      </c>
      <c r="N70" s="17">
        <f>SUM(N51:N69)</f>
        <v>0</v>
      </c>
      <c r="O70" s="332"/>
    </row>
    <row r="71" spans="1:15" ht="18.75" customHeight="1">
      <c r="A71" s="587"/>
      <c r="B71" s="656"/>
      <c r="C71" s="363"/>
      <c r="D71" s="177"/>
      <c r="E71" s="177"/>
      <c r="F71" s="623"/>
      <c r="G71" s="624"/>
      <c r="H71" s="624"/>
      <c r="I71" s="624"/>
      <c r="J71" s="624"/>
      <c r="K71" s="669"/>
      <c r="L71" s="239" t="s">
        <v>17</v>
      </c>
      <c r="M71" s="177"/>
      <c r="N71" s="177"/>
      <c r="O71" s="23"/>
    </row>
    <row r="72" spans="1:15" ht="18.75" customHeight="1" thickBot="1">
      <c r="A72" s="587"/>
      <c r="B72" s="666"/>
      <c r="C72" s="27"/>
      <c r="D72" s="178"/>
      <c r="E72" s="178"/>
      <c r="F72" s="611"/>
      <c r="G72" s="612"/>
      <c r="H72" s="612"/>
      <c r="I72" s="612"/>
      <c r="J72" s="612"/>
      <c r="K72" s="670"/>
      <c r="L72" s="244" t="s">
        <v>126</v>
      </c>
      <c r="M72" s="178"/>
      <c r="N72" s="178"/>
      <c r="O72" s="27"/>
    </row>
    <row r="73" spans="1:15" ht="29.4" customHeight="1" thickTop="1" thickBot="1">
      <c r="A73" s="587"/>
      <c r="B73" s="661" t="s">
        <v>18</v>
      </c>
      <c r="C73" s="662"/>
      <c r="D73" s="22">
        <f>SUM(D44,D50,D70,D71,D72)</f>
        <v>0</v>
      </c>
      <c r="E73" s="22">
        <f>SUM(E44,E50,E70,E71,E72)</f>
        <v>0</v>
      </c>
      <c r="F73" s="663"/>
      <c r="G73" s="664"/>
      <c r="H73" s="664"/>
      <c r="I73" s="664"/>
      <c r="J73" s="665"/>
      <c r="K73" s="667" t="s">
        <v>127</v>
      </c>
      <c r="L73" s="668"/>
      <c r="M73" s="17">
        <f>SUM(M50,M70,M71,M72)</f>
        <v>0</v>
      </c>
      <c r="N73" s="17">
        <f>SUM(N50,N70,N71,N72)</f>
        <v>0</v>
      </c>
      <c r="O73" s="332"/>
    </row>
  </sheetData>
  <sheetProtection algorithmName="SHA-512" hashValue="cobWRCya/5NY2YlMcvpnH6a/mnYHYQq8ghIA3cJoKw1Rq9yhZzaNgWJsC2HEuZHjfcGfHgKmh676idg5DDZa0Q==" saltValue="Duqd/NzfRHkKR53Q305OQQ==" spinCount="100000" sheet="1" formatCells="0" formatColumns="0" formatRows="0" insertColumns="0" insertRows="0" insertHyperlinks="0" deleteColumns="0" deleteRows="0" sort="0" autoFilter="0" pivotTables="0"/>
  <mergeCells count="88">
    <mergeCell ref="K73:L73"/>
    <mergeCell ref="F65:J65"/>
    <mergeCell ref="F68:J68"/>
    <mergeCell ref="F69:J69"/>
    <mergeCell ref="F70:J70"/>
    <mergeCell ref="F71:J71"/>
    <mergeCell ref="F72:J72"/>
    <mergeCell ref="K51:K72"/>
    <mergeCell ref="F53:J53"/>
    <mergeCell ref="F54:J54"/>
    <mergeCell ref="F64:J64"/>
    <mergeCell ref="F57:J57"/>
    <mergeCell ref="F47:J47"/>
    <mergeCell ref="B73:C73"/>
    <mergeCell ref="F73:J73"/>
    <mergeCell ref="B51:B72"/>
    <mergeCell ref="F51:J51"/>
    <mergeCell ref="F52:J52"/>
    <mergeCell ref="F66:J66"/>
    <mergeCell ref="F67:J67"/>
    <mergeCell ref="F60:J60"/>
    <mergeCell ref="F61:J61"/>
    <mergeCell ref="F62:J62"/>
    <mergeCell ref="F63:J63"/>
    <mergeCell ref="F48:J48"/>
    <mergeCell ref="H20:I20"/>
    <mergeCell ref="A34:A73"/>
    <mergeCell ref="B34:J34"/>
    <mergeCell ref="K34:O34"/>
    <mergeCell ref="B35:C35"/>
    <mergeCell ref="F35:J35"/>
    <mergeCell ref="K35:L35"/>
    <mergeCell ref="B36:B50"/>
    <mergeCell ref="F36:J36"/>
    <mergeCell ref="K36:K50"/>
    <mergeCell ref="F55:J55"/>
    <mergeCell ref="F56:J56"/>
    <mergeCell ref="F58:J58"/>
    <mergeCell ref="F59:J59"/>
    <mergeCell ref="F38:J38"/>
    <mergeCell ref="F39:J39"/>
    <mergeCell ref="B7:B19"/>
    <mergeCell ref="F7:J7"/>
    <mergeCell ref="F8:J8"/>
    <mergeCell ref="F11:J11"/>
    <mergeCell ref="F12:J12"/>
    <mergeCell ref="F13:J13"/>
    <mergeCell ref="F17:J17"/>
    <mergeCell ref="F18:J18"/>
    <mergeCell ref="F19:J19"/>
    <mergeCell ref="H22:I22"/>
    <mergeCell ref="B31:C31"/>
    <mergeCell ref="K31:L31"/>
    <mergeCell ref="F28:J28"/>
    <mergeCell ref="F29:J29"/>
    <mergeCell ref="H27:J27"/>
    <mergeCell ref="F43:J43"/>
    <mergeCell ref="F44:J44"/>
    <mergeCell ref="K20:K30"/>
    <mergeCell ref="F50:J50"/>
    <mergeCell ref="F40:J40"/>
    <mergeCell ref="F41:J41"/>
    <mergeCell ref="F49:J49"/>
    <mergeCell ref="F46:J46"/>
    <mergeCell ref="F30:J30"/>
    <mergeCell ref="F31:J31"/>
    <mergeCell ref="F42:J42"/>
    <mergeCell ref="F45:J45"/>
    <mergeCell ref="F37:J37"/>
    <mergeCell ref="H21:I21"/>
    <mergeCell ref="H24:J24"/>
    <mergeCell ref="H25:J25"/>
    <mergeCell ref="A2:O2"/>
    <mergeCell ref="A5:A31"/>
    <mergeCell ref="B5:J5"/>
    <mergeCell ref="K5:O5"/>
    <mergeCell ref="B6:C6"/>
    <mergeCell ref="F6:J6"/>
    <mergeCell ref="K6:K19"/>
    <mergeCell ref="F9:J9"/>
    <mergeCell ref="F10:J10"/>
    <mergeCell ref="F14:J14"/>
    <mergeCell ref="F15:J15"/>
    <mergeCell ref="F16:J16"/>
    <mergeCell ref="H23:I23"/>
    <mergeCell ref="B20:B30"/>
    <mergeCell ref="F20:G20"/>
    <mergeCell ref="H26:J26"/>
  </mergeCells>
  <phoneticPr fontId="20"/>
  <dataValidations count="2">
    <dataValidation type="whole" allowBlank="1" showInputMessage="1" showErrorMessage="1" sqref="E24 E25">
      <formula1>0</formula1>
      <formula2>2059000</formula2>
    </dataValidation>
    <dataValidation type="whole" allowBlank="1" showInputMessage="1" showErrorMessage="1" sqref="E26">
      <formula1>0</formula1>
      <formula2>4118000</formula2>
    </dataValidation>
  </dataValidations>
  <pageMargins left="0.70866141732283472" right="0.70866141732283472" top="0.74803149606299213" bottom="0.74803149606299213" header="0.31496062992125984" footer="0.31496062992125984"/>
  <pageSetup paperSize="9" scale="55" orientation="portrait" r:id="rId1"/>
  <headerFooter>
    <oddHeader>&amp;RR7,当初申請用</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3:J9"/>
  <sheetViews>
    <sheetView workbookViewId="0">
      <selection activeCell="I7" sqref="I7:J9"/>
    </sheetView>
  </sheetViews>
  <sheetFormatPr defaultRowHeight="13.2"/>
  <cols>
    <col min="1" max="8" width="14.6640625" style="247" customWidth="1"/>
    <col min="9" max="10" width="7.88671875" style="247" customWidth="1"/>
    <col min="11" max="16384" width="8.88671875" style="247"/>
  </cols>
  <sheetData>
    <row r="3" spans="1:10">
      <c r="A3" s="673" t="s">
        <v>948</v>
      </c>
      <c r="B3" s="673"/>
      <c r="C3" s="673"/>
      <c r="D3" s="673"/>
      <c r="E3" s="673"/>
      <c r="F3" s="673"/>
      <c r="G3" s="673"/>
      <c r="H3" s="673"/>
      <c r="I3" s="673"/>
      <c r="J3" s="673"/>
    </row>
    <row r="4" spans="1:10">
      <c r="A4" s="673"/>
      <c r="B4" s="673"/>
      <c r="C4" s="673"/>
      <c r="D4" s="673"/>
      <c r="E4" s="673"/>
      <c r="F4" s="673"/>
      <c r="G4" s="673"/>
      <c r="H4" s="673"/>
      <c r="I4" s="673"/>
      <c r="J4" s="673"/>
    </row>
    <row r="6" spans="1:10" ht="13.8" thickBot="1"/>
    <row r="7" spans="1:10" ht="16.8" customHeight="1">
      <c r="A7" s="674" t="s">
        <v>947</v>
      </c>
      <c r="B7" s="675"/>
      <c r="C7" s="675"/>
      <c r="D7" s="675"/>
      <c r="E7" s="675"/>
      <c r="F7" s="675"/>
      <c r="G7" s="675"/>
      <c r="H7" s="675"/>
      <c r="I7" s="680"/>
      <c r="J7" s="681"/>
    </row>
    <row r="8" spans="1:10" ht="13.2" customHeight="1">
      <c r="A8" s="676"/>
      <c r="B8" s="677"/>
      <c r="C8" s="677"/>
      <c r="D8" s="677"/>
      <c r="E8" s="677"/>
      <c r="F8" s="677"/>
      <c r="G8" s="677"/>
      <c r="H8" s="677"/>
      <c r="I8" s="682"/>
      <c r="J8" s="683"/>
    </row>
    <row r="9" spans="1:10" ht="13.2" customHeight="1" thickBot="1">
      <c r="A9" s="678"/>
      <c r="B9" s="679"/>
      <c r="C9" s="679"/>
      <c r="D9" s="679"/>
      <c r="E9" s="679"/>
      <c r="F9" s="679"/>
      <c r="G9" s="679"/>
      <c r="H9" s="679"/>
      <c r="I9" s="684"/>
      <c r="J9" s="685"/>
    </row>
  </sheetData>
  <sheetProtection algorithmName="SHA-512" hashValue="U/sCWdt32ayM+n9r1ExSLW5b0d+n32+YpvVXHq/Wf0181uSTMoOSSm0QNBCORp7pjEX6778dlvxn6wsYGNy3ZQ==" saltValue="RIJstZgdT3NwB1eDsVerLA==" spinCount="100000" sheet="1" formatCells="0" formatColumns="0" formatRows="0" insertColumns="0" insertRows="0" insertHyperlinks="0" deleteColumns="0" deleteRows="0" sort="0" autoFilter="0" pivotTables="0"/>
  <mergeCells count="3">
    <mergeCell ref="A3:J4"/>
    <mergeCell ref="A7:H9"/>
    <mergeCell ref="I7:J9"/>
  </mergeCells>
  <phoneticPr fontId="45"/>
  <dataValidations count="1">
    <dataValidation type="list" allowBlank="1" showInputMessage="1" showErrorMessage="1" sqref="I7:J9">
      <formula1>"申請する,申請しない"</formula1>
    </dataValidation>
  </dataValidation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F114"/>
  <sheetViews>
    <sheetView view="pageBreakPreview" zoomScaleNormal="100" zoomScaleSheetLayoutView="100" workbookViewId="0">
      <selection activeCell="A5" sqref="A5:A8"/>
    </sheetView>
  </sheetViews>
  <sheetFormatPr defaultRowHeight="13.2"/>
  <cols>
    <col min="1" max="1" width="20.6640625" style="247" customWidth="1"/>
    <col min="2" max="3" width="6.6640625" style="247" customWidth="1"/>
    <col min="4" max="6" width="20.6640625" style="247" customWidth="1"/>
    <col min="7" max="16384" width="8.88671875" style="247"/>
  </cols>
  <sheetData>
    <row r="1" spans="1:6" s="1" customFormat="1" ht="16.2">
      <c r="A1" s="2" t="s">
        <v>928</v>
      </c>
      <c r="C1" s="7"/>
      <c r="D1" s="8"/>
      <c r="E1" s="694"/>
      <c r="F1" s="694"/>
    </row>
    <row r="2" spans="1:6" s="1" customFormat="1" ht="26.25" customHeight="1">
      <c r="A2" s="583" t="s">
        <v>929</v>
      </c>
      <c r="B2" s="583"/>
      <c r="C2" s="583"/>
      <c r="D2" s="583"/>
      <c r="E2" s="583"/>
      <c r="F2" s="583"/>
    </row>
    <row r="3" spans="1:6" s="1" customFormat="1" ht="18.75" customHeight="1">
      <c r="F3" s="271"/>
    </row>
    <row r="4" spans="1:6" s="1" customFormat="1" ht="33" customHeight="1">
      <c r="A4" s="9" t="s">
        <v>930</v>
      </c>
      <c r="B4" s="9" t="s">
        <v>89</v>
      </c>
      <c r="C4" s="9" t="s">
        <v>931</v>
      </c>
      <c r="D4" s="9" t="s">
        <v>932</v>
      </c>
      <c r="E4" s="9" t="s">
        <v>933</v>
      </c>
      <c r="F4" s="10" t="s">
        <v>934</v>
      </c>
    </row>
    <row r="5" spans="1:6" s="1" customFormat="1" ht="15" customHeight="1">
      <c r="A5" s="687"/>
      <c r="B5" s="689" t="s">
        <v>935</v>
      </c>
      <c r="C5" s="334"/>
      <c r="D5" s="335"/>
      <c r="E5" s="335"/>
      <c r="F5" s="687"/>
    </row>
    <row r="6" spans="1:6" s="1" customFormat="1" ht="15" customHeight="1">
      <c r="A6" s="688"/>
      <c r="B6" s="690"/>
      <c r="C6" s="336"/>
      <c r="D6" s="337"/>
      <c r="E6" s="337"/>
      <c r="F6" s="688"/>
    </row>
    <row r="7" spans="1:6" s="1" customFormat="1" ht="15" customHeight="1">
      <c r="A7" s="688"/>
      <c r="B7" s="690"/>
      <c r="C7" s="336"/>
      <c r="D7" s="337"/>
      <c r="E7" s="337"/>
      <c r="F7" s="688"/>
    </row>
    <row r="8" spans="1:6" s="1" customFormat="1" ht="15" customHeight="1">
      <c r="A8" s="688"/>
      <c r="B8" s="691"/>
      <c r="C8" s="338"/>
      <c r="D8" s="339"/>
      <c r="E8" s="339"/>
      <c r="F8" s="688"/>
    </row>
    <row r="9" spans="1:6" s="1" customFormat="1" ht="15" customHeight="1">
      <c r="A9" s="687"/>
      <c r="B9" s="689" t="s">
        <v>19</v>
      </c>
      <c r="C9" s="334"/>
      <c r="D9" s="335"/>
      <c r="E9" s="335"/>
      <c r="F9" s="687"/>
    </row>
    <row r="10" spans="1:6" s="1" customFormat="1" ht="15" customHeight="1">
      <c r="A10" s="688"/>
      <c r="B10" s="690"/>
      <c r="C10" s="336"/>
      <c r="D10" s="337"/>
      <c r="E10" s="337"/>
      <c r="F10" s="688"/>
    </row>
    <row r="11" spans="1:6" s="1" customFormat="1" ht="15" customHeight="1">
      <c r="A11" s="688"/>
      <c r="B11" s="690"/>
      <c r="C11" s="336"/>
      <c r="D11" s="337"/>
      <c r="E11" s="337"/>
      <c r="F11" s="688"/>
    </row>
    <row r="12" spans="1:6" s="1" customFormat="1" ht="15" customHeight="1">
      <c r="A12" s="688"/>
      <c r="B12" s="691"/>
      <c r="C12" s="338"/>
      <c r="D12" s="339"/>
      <c r="E12" s="339"/>
      <c r="F12" s="688"/>
    </row>
    <row r="13" spans="1:6" s="1" customFormat="1" ht="15" customHeight="1">
      <c r="A13" s="687"/>
      <c r="B13" s="689" t="s">
        <v>936</v>
      </c>
      <c r="C13" s="334"/>
      <c r="D13" s="335"/>
      <c r="E13" s="335"/>
      <c r="F13" s="687"/>
    </row>
    <row r="14" spans="1:6" s="1" customFormat="1" ht="15" customHeight="1">
      <c r="A14" s="688"/>
      <c r="B14" s="690"/>
      <c r="C14" s="336"/>
      <c r="D14" s="337"/>
      <c r="E14" s="337"/>
      <c r="F14" s="688"/>
    </row>
    <row r="15" spans="1:6" s="1" customFormat="1" ht="15" customHeight="1">
      <c r="A15" s="688"/>
      <c r="B15" s="690"/>
      <c r="C15" s="336"/>
      <c r="D15" s="337"/>
      <c r="E15" s="337"/>
      <c r="F15" s="688"/>
    </row>
    <row r="16" spans="1:6" s="1" customFormat="1" ht="15" customHeight="1">
      <c r="A16" s="688"/>
      <c r="B16" s="691"/>
      <c r="C16" s="338"/>
      <c r="D16" s="339"/>
      <c r="E16" s="339"/>
      <c r="F16" s="688"/>
    </row>
    <row r="17" spans="1:6" s="1" customFormat="1" ht="15" customHeight="1">
      <c r="A17" s="687"/>
      <c r="B17" s="689" t="s">
        <v>937</v>
      </c>
      <c r="C17" s="334"/>
      <c r="D17" s="335"/>
      <c r="E17" s="335"/>
      <c r="F17" s="687"/>
    </row>
    <row r="18" spans="1:6" s="1" customFormat="1" ht="15" customHeight="1">
      <c r="A18" s="688"/>
      <c r="B18" s="690"/>
      <c r="C18" s="336"/>
      <c r="D18" s="337"/>
      <c r="E18" s="337"/>
      <c r="F18" s="688"/>
    </row>
    <row r="19" spans="1:6" s="1" customFormat="1" ht="15" customHeight="1">
      <c r="A19" s="688"/>
      <c r="B19" s="690"/>
      <c r="C19" s="336"/>
      <c r="D19" s="337"/>
      <c r="E19" s="337"/>
      <c r="F19" s="688"/>
    </row>
    <row r="20" spans="1:6" s="1" customFormat="1" ht="15" customHeight="1">
      <c r="A20" s="688"/>
      <c r="B20" s="691"/>
      <c r="C20" s="338"/>
      <c r="D20" s="339"/>
      <c r="E20" s="339"/>
      <c r="F20" s="688"/>
    </row>
    <row r="21" spans="1:6" s="1" customFormat="1" ht="15" customHeight="1">
      <c r="A21" s="687"/>
      <c r="B21" s="689" t="s">
        <v>938</v>
      </c>
      <c r="C21" s="334"/>
      <c r="D21" s="335"/>
      <c r="E21" s="335"/>
      <c r="F21" s="687"/>
    </row>
    <row r="22" spans="1:6" s="1" customFormat="1" ht="15" customHeight="1">
      <c r="A22" s="688"/>
      <c r="B22" s="690"/>
      <c r="C22" s="336"/>
      <c r="D22" s="337"/>
      <c r="E22" s="337"/>
      <c r="F22" s="688"/>
    </row>
    <row r="23" spans="1:6" s="1" customFormat="1" ht="15" customHeight="1">
      <c r="A23" s="688"/>
      <c r="B23" s="690"/>
      <c r="C23" s="336"/>
      <c r="D23" s="337"/>
      <c r="E23" s="337"/>
      <c r="F23" s="688"/>
    </row>
    <row r="24" spans="1:6" s="1" customFormat="1" ht="15" customHeight="1">
      <c r="A24" s="688"/>
      <c r="B24" s="691"/>
      <c r="C24" s="338"/>
      <c r="D24" s="339"/>
      <c r="E24" s="339"/>
      <c r="F24" s="688"/>
    </row>
    <row r="25" spans="1:6" s="1" customFormat="1" ht="15" customHeight="1">
      <c r="A25" s="687"/>
      <c r="B25" s="689" t="s">
        <v>939</v>
      </c>
      <c r="C25" s="334"/>
      <c r="D25" s="335"/>
      <c r="E25" s="335"/>
      <c r="F25" s="687"/>
    </row>
    <row r="26" spans="1:6" s="1" customFormat="1" ht="15" customHeight="1">
      <c r="A26" s="688"/>
      <c r="B26" s="690"/>
      <c r="C26" s="336"/>
      <c r="D26" s="337"/>
      <c r="E26" s="337"/>
      <c r="F26" s="688"/>
    </row>
    <row r="27" spans="1:6" s="1" customFormat="1" ht="15" customHeight="1">
      <c r="A27" s="688"/>
      <c r="B27" s="690"/>
      <c r="C27" s="336"/>
      <c r="D27" s="337"/>
      <c r="E27" s="337"/>
      <c r="F27" s="688"/>
    </row>
    <row r="28" spans="1:6" s="1" customFormat="1" ht="15" customHeight="1">
      <c r="A28" s="688"/>
      <c r="B28" s="691"/>
      <c r="C28" s="338"/>
      <c r="D28" s="339"/>
      <c r="E28" s="339"/>
      <c r="F28" s="688"/>
    </row>
    <row r="29" spans="1:6" s="1" customFormat="1" ht="15" customHeight="1">
      <c r="A29" s="687"/>
      <c r="B29" s="689" t="s">
        <v>940</v>
      </c>
      <c r="C29" s="334"/>
      <c r="D29" s="335"/>
      <c r="E29" s="335"/>
      <c r="F29" s="687"/>
    </row>
    <row r="30" spans="1:6" s="1" customFormat="1" ht="15" customHeight="1">
      <c r="A30" s="688"/>
      <c r="B30" s="690"/>
      <c r="C30" s="336"/>
      <c r="D30" s="337"/>
      <c r="E30" s="337"/>
      <c r="F30" s="688"/>
    </row>
    <row r="31" spans="1:6" s="1" customFormat="1">
      <c r="A31" s="688"/>
      <c r="B31" s="690"/>
      <c r="C31" s="336"/>
      <c r="D31" s="337"/>
      <c r="E31" s="337"/>
      <c r="F31" s="688"/>
    </row>
    <row r="32" spans="1:6" s="1" customFormat="1">
      <c r="A32" s="688"/>
      <c r="B32" s="691"/>
      <c r="C32" s="338"/>
      <c r="D32" s="339"/>
      <c r="E32" s="339"/>
      <c r="F32" s="688"/>
    </row>
    <row r="33" spans="1:6" s="1" customFormat="1">
      <c r="A33" s="687"/>
      <c r="B33" s="689" t="s">
        <v>941</v>
      </c>
      <c r="C33" s="334"/>
      <c r="D33" s="335"/>
      <c r="E33" s="335"/>
      <c r="F33" s="687"/>
    </row>
    <row r="34" spans="1:6" s="1" customFormat="1">
      <c r="A34" s="688"/>
      <c r="B34" s="690"/>
      <c r="C34" s="336"/>
      <c r="D34" s="337"/>
      <c r="E34" s="337"/>
      <c r="F34" s="688"/>
    </row>
    <row r="35" spans="1:6" s="1" customFormat="1">
      <c r="A35" s="688"/>
      <c r="B35" s="690"/>
      <c r="C35" s="336"/>
      <c r="D35" s="337"/>
      <c r="E35" s="337"/>
      <c r="F35" s="688"/>
    </row>
    <row r="36" spans="1:6" s="1" customFormat="1">
      <c r="A36" s="688"/>
      <c r="B36" s="691"/>
      <c r="C36" s="338"/>
      <c r="D36" s="339"/>
      <c r="E36" s="339"/>
      <c r="F36" s="688"/>
    </row>
    <row r="37" spans="1:6" s="1" customFormat="1">
      <c r="A37" s="687"/>
      <c r="B37" s="689" t="s">
        <v>942</v>
      </c>
      <c r="C37" s="334"/>
      <c r="D37" s="335"/>
      <c r="E37" s="335"/>
      <c r="F37" s="687"/>
    </row>
    <row r="38" spans="1:6" s="1" customFormat="1">
      <c r="A38" s="688"/>
      <c r="B38" s="690"/>
      <c r="C38" s="336"/>
      <c r="D38" s="337"/>
      <c r="E38" s="337"/>
      <c r="F38" s="688"/>
    </row>
    <row r="39" spans="1:6" s="1" customFormat="1">
      <c r="A39" s="688"/>
      <c r="B39" s="690"/>
      <c r="C39" s="336"/>
      <c r="D39" s="337"/>
      <c r="E39" s="337"/>
      <c r="F39" s="688"/>
    </row>
    <row r="40" spans="1:6" s="1" customFormat="1">
      <c r="A40" s="688"/>
      <c r="B40" s="691"/>
      <c r="C40" s="338"/>
      <c r="D40" s="339"/>
      <c r="E40" s="339"/>
      <c r="F40" s="688"/>
    </row>
    <row r="41" spans="1:6" s="1" customFormat="1">
      <c r="A41" s="687"/>
      <c r="B41" s="689" t="s">
        <v>943</v>
      </c>
      <c r="C41" s="334"/>
      <c r="D41" s="335"/>
      <c r="E41" s="335"/>
      <c r="F41" s="687"/>
    </row>
    <row r="42" spans="1:6" s="1" customFormat="1">
      <c r="A42" s="688"/>
      <c r="B42" s="690"/>
      <c r="C42" s="336"/>
      <c r="D42" s="337"/>
      <c r="E42" s="337"/>
      <c r="F42" s="688"/>
    </row>
    <row r="43" spans="1:6" s="1" customFormat="1">
      <c r="A43" s="688"/>
      <c r="B43" s="690"/>
      <c r="C43" s="336"/>
      <c r="D43" s="337"/>
      <c r="E43" s="337"/>
      <c r="F43" s="688"/>
    </row>
    <row r="44" spans="1:6" s="1" customFormat="1">
      <c r="A44" s="688"/>
      <c r="B44" s="691"/>
      <c r="C44" s="338"/>
      <c r="D44" s="339"/>
      <c r="E44" s="339"/>
      <c r="F44" s="688"/>
    </row>
    <row r="45" spans="1:6" s="1" customFormat="1">
      <c r="A45" s="687"/>
      <c r="B45" s="689" t="s">
        <v>944</v>
      </c>
      <c r="C45" s="334"/>
      <c r="D45" s="335"/>
      <c r="E45" s="335"/>
      <c r="F45" s="687"/>
    </row>
    <row r="46" spans="1:6" s="1" customFormat="1">
      <c r="A46" s="688"/>
      <c r="B46" s="690"/>
      <c r="C46" s="336"/>
      <c r="D46" s="337"/>
      <c r="E46" s="337"/>
      <c r="F46" s="688"/>
    </row>
    <row r="47" spans="1:6" s="1" customFormat="1">
      <c r="A47" s="688"/>
      <c r="B47" s="690"/>
      <c r="C47" s="336"/>
      <c r="D47" s="337"/>
      <c r="E47" s="337"/>
      <c r="F47" s="688"/>
    </row>
    <row r="48" spans="1:6" s="1" customFormat="1">
      <c r="A48" s="688"/>
      <c r="B48" s="691"/>
      <c r="C48" s="338"/>
      <c r="D48" s="339"/>
      <c r="E48" s="339"/>
      <c r="F48" s="688"/>
    </row>
    <row r="49" spans="1:6" s="1" customFormat="1">
      <c r="A49" s="687"/>
      <c r="B49" s="689" t="s">
        <v>945</v>
      </c>
      <c r="C49" s="334"/>
      <c r="D49" s="335"/>
      <c r="E49" s="335"/>
      <c r="F49" s="693"/>
    </row>
    <row r="50" spans="1:6" s="1" customFormat="1">
      <c r="A50" s="688"/>
      <c r="B50" s="690"/>
      <c r="C50" s="336"/>
      <c r="D50" s="337"/>
      <c r="E50" s="337"/>
      <c r="F50" s="693"/>
    </row>
    <row r="51" spans="1:6" s="1" customFormat="1">
      <c r="A51" s="688"/>
      <c r="B51" s="690"/>
      <c r="C51" s="336"/>
      <c r="D51" s="337"/>
      <c r="E51" s="337"/>
      <c r="F51" s="693"/>
    </row>
    <row r="52" spans="1:6" s="1" customFormat="1">
      <c r="A52" s="692"/>
      <c r="B52" s="691"/>
      <c r="C52" s="338"/>
      <c r="D52" s="339"/>
      <c r="E52" s="339"/>
      <c r="F52" s="693"/>
    </row>
    <row r="53" spans="1:6">
      <c r="A53" s="108"/>
      <c r="B53" s="108"/>
      <c r="C53" s="108"/>
      <c r="D53" s="108"/>
      <c r="E53" s="108"/>
      <c r="F53" s="108"/>
    </row>
    <row r="54" spans="1:6" s="11" customFormat="1" ht="21" customHeight="1">
      <c r="A54" s="340" t="s">
        <v>50</v>
      </c>
      <c r="B54" s="341" t="s">
        <v>51</v>
      </c>
      <c r="C54" s="341"/>
      <c r="D54" s="341"/>
      <c r="E54" s="342"/>
      <c r="F54" s="343"/>
    </row>
    <row r="55" spans="1:6" s="11" customFormat="1">
      <c r="A55" s="686"/>
      <c r="B55" s="686"/>
      <c r="C55" s="686"/>
      <c r="D55" s="686"/>
      <c r="E55" s="686"/>
      <c r="F55" s="686"/>
    </row>
    <row r="56" spans="1:6">
      <c r="A56" s="686"/>
      <c r="B56" s="686"/>
      <c r="C56" s="686"/>
      <c r="D56" s="686"/>
      <c r="E56" s="686"/>
      <c r="F56" s="686"/>
    </row>
    <row r="57" spans="1:6">
      <c r="A57" s="686"/>
      <c r="B57" s="686"/>
      <c r="C57" s="686"/>
      <c r="D57" s="686"/>
      <c r="E57" s="686"/>
      <c r="F57" s="686"/>
    </row>
    <row r="58" spans="1:6">
      <c r="A58" s="686"/>
      <c r="B58" s="686"/>
      <c r="C58" s="686"/>
      <c r="D58" s="686"/>
      <c r="E58" s="686"/>
      <c r="F58" s="686"/>
    </row>
    <row r="59" spans="1:6">
      <c r="A59" s="686"/>
      <c r="B59" s="686"/>
      <c r="C59" s="686"/>
      <c r="D59" s="686"/>
      <c r="E59" s="686"/>
      <c r="F59" s="686"/>
    </row>
    <row r="60" spans="1:6">
      <c r="A60" s="686"/>
      <c r="B60" s="686"/>
      <c r="C60" s="686"/>
      <c r="D60" s="686"/>
      <c r="E60" s="686"/>
      <c r="F60" s="686"/>
    </row>
    <row r="61" spans="1:6">
      <c r="A61" s="686"/>
      <c r="B61" s="686"/>
      <c r="C61" s="686"/>
      <c r="D61" s="686"/>
      <c r="E61" s="686"/>
      <c r="F61" s="686"/>
    </row>
    <row r="62" spans="1:6">
      <c r="A62" s="686"/>
      <c r="B62" s="686"/>
      <c r="C62" s="686"/>
      <c r="D62" s="686"/>
      <c r="E62" s="686"/>
      <c r="F62" s="686"/>
    </row>
    <row r="63" spans="1:6">
      <c r="A63" s="686"/>
      <c r="B63" s="686"/>
      <c r="C63" s="686"/>
      <c r="D63" s="686"/>
      <c r="E63" s="686"/>
      <c r="F63" s="686"/>
    </row>
    <row r="64" spans="1:6">
      <c r="A64" s="686"/>
      <c r="B64" s="686"/>
      <c r="C64" s="686"/>
      <c r="D64" s="686"/>
      <c r="E64" s="686"/>
      <c r="F64" s="686"/>
    </row>
    <row r="65" spans="1:6">
      <c r="A65" s="686"/>
      <c r="B65" s="686"/>
      <c r="C65" s="686"/>
      <c r="D65" s="686"/>
      <c r="E65" s="686"/>
      <c r="F65" s="686"/>
    </row>
    <row r="66" spans="1:6">
      <c r="A66" s="686"/>
      <c r="B66" s="686"/>
      <c r="C66" s="686"/>
      <c r="D66" s="686"/>
      <c r="E66" s="686"/>
      <c r="F66" s="686"/>
    </row>
    <row r="67" spans="1:6">
      <c r="A67" s="686"/>
      <c r="B67" s="686"/>
      <c r="C67" s="686"/>
      <c r="D67" s="686"/>
      <c r="E67" s="686"/>
      <c r="F67" s="686"/>
    </row>
    <row r="68" spans="1:6">
      <c r="A68" s="686"/>
      <c r="B68" s="686"/>
      <c r="C68" s="686"/>
      <c r="D68" s="686"/>
      <c r="E68" s="686"/>
      <c r="F68" s="686"/>
    </row>
    <row r="69" spans="1:6">
      <c r="A69" s="686"/>
      <c r="B69" s="686"/>
      <c r="C69" s="686"/>
      <c r="D69" s="686"/>
      <c r="E69" s="686"/>
      <c r="F69" s="686"/>
    </row>
    <row r="70" spans="1:6">
      <c r="A70" s="686"/>
      <c r="B70" s="686"/>
      <c r="C70" s="686"/>
      <c r="D70" s="686"/>
      <c r="E70" s="686"/>
      <c r="F70" s="686"/>
    </row>
    <row r="71" spans="1:6">
      <c r="A71" s="686"/>
      <c r="B71" s="686"/>
      <c r="C71" s="686"/>
      <c r="D71" s="686"/>
      <c r="E71" s="686"/>
      <c r="F71" s="686"/>
    </row>
    <row r="72" spans="1:6">
      <c r="A72" s="686"/>
      <c r="B72" s="686"/>
      <c r="C72" s="686"/>
      <c r="D72" s="686"/>
      <c r="E72" s="686"/>
      <c r="F72" s="686"/>
    </row>
    <row r="73" spans="1:6">
      <c r="A73" s="686"/>
      <c r="B73" s="686"/>
      <c r="C73" s="686"/>
      <c r="D73" s="686"/>
      <c r="E73" s="686"/>
      <c r="F73" s="686"/>
    </row>
    <row r="74" spans="1:6">
      <c r="A74" s="686"/>
      <c r="B74" s="686"/>
      <c r="C74" s="686"/>
      <c r="D74" s="686"/>
      <c r="E74" s="686"/>
      <c r="F74" s="686"/>
    </row>
    <row r="75" spans="1:6">
      <c r="A75" s="686"/>
      <c r="B75" s="686"/>
      <c r="C75" s="686"/>
      <c r="D75" s="686"/>
      <c r="E75" s="686"/>
      <c r="F75" s="686"/>
    </row>
    <row r="76" spans="1:6">
      <c r="A76" s="686"/>
      <c r="B76" s="686"/>
      <c r="C76" s="686"/>
      <c r="D76" s="686"/>
      <c r="E76" s="686"/>
      <c r="F76" s="686"/>
    </row>
    <row r="77" spans="1:6">
      <c r="A77" s="686"/>
      <c r="B77" s="686"/>
      <c r="C77" s="686"/>
      <c r="D77" s="686"/>
      <c r="E77" s="686"/>
      <c r="F77" s="686"/>
    </row>
    <row r="78" spans="1:6">
      <c r="A78" s="686"/>
      <c r="B78" s="686"/>
      <c r="C78" s="686"/>
      <c r="D78" s="686"/>
      <c r="E78" s="686"/>
      <c r="F78" s="686"/>
    </row>
    <row r="79" spans="1:6">
      <c r="A79" s="686"/>
      <c r="B79" s="686"/>
      <c r="C79" s="686"/>
      <c r="D79" s="686"/>
      <c r="E79" s="686"/>
      <c r="F79" s="686"/>
    </row>
    <row r="80" spans="1:6">
      <c r="A80" s="686"/>
      <c r="B80" s="686"/>
      <c r="C80" s="686"/>
      <c r="D80" s="686"/>
      <c r="E80" s="686"/>
      <c r="F80" s="686"/>
    </row>
    <row r="81" spans="1:6">
      <c r="A81" s="686"/>
      <c r="B81" s="686"/>
      <c r="C81" s="686"/>
      <c r="D81" s="686"/>
      <c r="E81" s="686"/>
      <c r="F81" s="686"/>
    </row>
    <row r="82" spans="1:6">
      <c r="A82" s="686"/>
      <c r="B82" s="686"/>
      <c r="C82" s="686"/>
      <c r="D82" s="686"/>
      <c r="E82" s="686"/>
      <c r="F82" s="686"/>
    </row>
    <row r="83" spans="1:6">
      <c r="A83" s="686"/>
      <c r="B83" s="686"/>
      <c r="C83" s="686"/>
      <c r="D83" s="686"/>
      <c r="E83" s="686"/>
      <c r="F83" s="686"/>
    </row>
    <row r="84" spans="1:6">
      <c r="A84" s="686"/>
      <c r="B84" s="686"/>
      <c r="C84" s="686"/>
      <c r="D84" s="686"/>
      <c r="E84" s="686"/>
      <c r="F84" s="686"/>
    </row>
    <row r="85" spans="1:6">
      <c r="A85" s="686"/>
      <c r="B85" s="686"/>
      <c r="C85" s="686"/>
      <c r="D85" s="686"/>
      <c r="E85" s="686"/>
      <c r="F85" s="686"/>
    </row>
    <row r="86" spans="1:6">
      <c r="A86" s="686"/>
      <c r="B86" s="686"/>
      <c r="C86" s="686"/>
      <c r="D86" s="686"/>
      <c r="E86" s="686"/>
      <c r="F86" s="686"/>
    </row>
    <row r="87" spans="1:6">
      <c r="A87" s="686"/>
      <c r="B87" s="686"/>
      <c r="C87" s="686"/>
      <c r="D87" s="686"/>
      <c r="E87" s="686"/>
      <c r="F87" s="686"/>
    </row>
    <row r="88" spans="1:6">
      <c r="A88" s="686"/>
      <c r="B88" s="686"/>
      <c r="C88" s="686"/>
      <c r="D88" s="686"/>
      <c r="E88" s="686"/>
      <c r="F88" s="686"/>
    </row>
    <row r="89" spans="1:6">
      <c r="A89" s="686"/>
      <c r="B89" s="686"/>
      <c r="C89" s="686"/>
      <c r="D89" s="686"/>
      <c r="E89" s="686"/>
      <c r="F89" s="686"/>
    </row>
    <row r="90" spans="1:6">
      <c r="A90" s="686"/>
      <c r="B90" s="686"/>
      <c r="C90" s="686"/>
      <c r="D90" s="686"/>
      <c r="E90" s="686"/>
      <c r="F90" s="686"/>
    </row>
    <row r="91" spans="1:6">
      <c r="A91" s="686"/>
      <c r="B91" s="686"/>
      <c r="C91" s="686"/>
      <c r="D91" s="686"/>
      <c r="E91" s="686"/>
      <c r="F91" s="686"/>
    </row>
    <row r="92" spans="1:6">
      <c r="A92" s="686"/>
      <c r="B92" s="686"/>
      <c r="C92" s="686"/>
      <c r="D92" s="686"/>
      <c r="E92" s="686"/>
      <c r="F92" s="686"/>
    </row>
    <row r="93" spans="1:6">
      <c r="A93" s="686"/>
      <c r="B93" s="686"/>
      <c r="C93" s="686"/>
      <c r="D93" s="686"/>
      <c r="E93" s="686"/>
      <c r="F93" s="686"/>
    </row>
    <row r="94" spans="1:6">
      <c r="A94" s="686"/>
      <c r="B94" s="686"/>
      <c r="C94" s="686"/>
      <c r="D94" s="686"/>
      <c r="E94" s="686"/>
      <c r="F94" s="686"/>
    </row>
    <row r="95" spans="1:6">
      <c r="A95" s="686"/>
      <c r="B95" s="686"/>
      <c r="C95" s="686"/>
      <c r="D95" s="686"/>
      <c r="E95" s="686"/>
      <c r="F95" s="686"/>
    </row>
    <row r="96" spans="1:6">
      <c r="A96" s="686"/>
      <c r="B96" s="686"/>
      <c r="C96" s="686"/>
      <c r="D96" s="686"/>
      <c r="E96" s="686"/>
      <c r="F96" s="686"/>
    </row>
    <row r="97" spans="1:6">
      <c r="A97" s="686"/>
      <c r="B97" s="686"/>
      <c r="C97" s="686"/>
      <c r="D97" s="686"/>
      <c r="E97" s="686"/>
      <c r="F97" s="686"/>
    </row>
    <row r="98" spans="1:6">
      <c r="A98" s="686"/>
      <c r="B98" s="686"/>
      <c r="C98" s="686"/>
      <c r="D98" s="686"/>
      <c r="E98" s="686"/>
      <c r="F98" s="686"/>
    </row>
    <row r="99" spans="1:6">
      <c r="A99" s="686"/>
      <c r="B99" s="686"/>
      <c r="C99" s="686"/>
      <c r="D99" s="686"/>
      <c r="E99" s="686"/>
      <c r="F99" s="686"/>
    </row>
    <row r="100" spans="1:6">
      <c r="A100" s="686"/>
      <c r="B100" s="686"/>
      <c r="C100" s="686"/>
      <c r="D100" s="686"/>
      <c r="E100" s="686"/>
      <c r="F100" s="686"/>
    </row>
    <row r="101" spans="1:6">
      <c r="A101" s="686"/>
      <c r="B101" s="686"/>
      <c r="C101" s="686"/>
      <c r="D101" s="686"/>
      <c r="E101" s="686"/>
      <c r="F101" s="686"/>
    </row>
    <row r="102" spans="1:6">
      <c r="A102" s="686"/>
      <c r="B102" s="686"/>
      <c r="C102" s="686"/>
      <c r="D102" s="686"/>
      <c r="E102" s="686"/>
      <c r="F102" s="686"/>
    </row>
    <row r="103" spans="1:6">
      <c r="A103" s="686"/>
      <c r="B103" s="686"/>
      <c r="C103" s="686"/>
      <c r="D103" s="686"/>
      <c r="E103" s="686"/>
      <c r="F103" s="686"/>
    </row>
    <row r="104" spans="1:6">
      <c r="A104" s="686"/>
      <c r="B104" s="686"/>
      <c r="C104" s="686"/>
      <c r="D104" s="686"/>
      <c r="E104" s="686"/>
      <c r="F104" s="686"/>
    </row>
    <row r="105" spans="1:6">
      <c r="A105" s="686"/>
      <c r="B105" s="686"/>
      <c r="C105" s="686"/>
      <c r="D105" s="686"/>
      <c r="E105" s="686"/>
      <c r="F105" s="686"/>
    </row>
    <row r="106" spans="1:6">
      <c r="A106" s="686"/>
      <c r="B106" s="686"/>
      <c r="C106" s="686"/>
      <c r="D106" s="686"/>
      <c r="E106" s="686"/>
      <c r="F106" s="686"/>
    </row>
    <row r="107" spans="1:6">
      <c r="A107" s="686"/>
      <c r="B107" s="686"/>
      <c r="C107" s="686"/>
      <c r="D107" s="686"/>
      <c r="E107" s="686"/>
      <c r="F107" s="686"/>
    </row>
    <row r="108" spans="1:6">
      <c r="A108" s="686"/>
      <c r="B108" s="686"/>
      <c r="C108" s="686"/>
      <c r="D108" s="686"/>
      <c r="E108" s="686"/>
      <c r="F108" s="686"/>
    </row>
    <row r="109" spans="1:6">
      <c r="A109" s="686"/>
      <c r="B109" s="686"/>
      <c r="C109" s="686"/>
      <c r="D109" s="686"/>
      <c r="E109" s="686"/>
      <c r="F109" s="686"/>
    </row>
    <row r="110" spans="1:6">
      <c r="A110" s="686"/>
      <c r="B110" s="686"/>
      <c r="C110" s="686"/>
      <c r="D110" s="686"/>
      <c r="E110" s="686"/>
      <c r="F110" s="686"/>
    </row>
    <row r="111" spans="1:6">
      <c r="A111" s="686"/>
      <c r="B111" s="686"/>
      <c r="C111" s="686"/>
      <c r="D111" s="686"/>
      <c r="E111" s="686"/>
      <c r="F111" s="686"/>
    </row>
    <row r="112" spans="1:6">
      <c r="A112" s="686"/>
      <c r="B112" s="686"/>
      <c r="C112" s="686"/>
      <c r="D112" s="686"/>
      <c r="E112" s="686"/>
      <c r="F112" s="686"/>
    </row>
    <row r="113" spans="1:6">
      <c r="A113" s="686"/>
      <c r="B113" s="686"/>
      <c r="C113" s="686"/>
      <c r="D113" s="686"/>
      <c r="E113" s="686"/>
      <c r="F113" s="686"/>
    </row>
    <row r="114" spans="1:6">
      <c r="A114" s="686"/>
      <c r="B114" s="686"/>
      <c r="C114" s="686"/>
      <c r="D114" s="686"/>
      <c r="E114" s="686"/>
      <c r="F114" s="686"/>
    </row>
  </sheetData>
  <sheetProtection algorithmName="SHA-512" hashValue="cBeQ7J/XoK9FsY4OoSLEnlnzWcY0CEI+Rky2OtDWWYeG3+gzNf5UXXaHBA4hUxz37ymQUnjxUHuoAfeda3m1Nw==" saltValue="KtsWnyb42RhRC23ueXzSaw==" spinCount="100000" sheet="1" formatCells="0" formatColumns="0" formatRows="0" insertHyperlinks="0" sort="0" autoFilter="0" pivotTables="0"/>
  <mergeCells count="39">
    <mergeCell ref="A9:A12"/>
    <mergeCell ref="B9:B12"/>
    <mergeCell ref="F9:F12"/>
    <mergeCell ref="E1:F1"/>
    <mergeCell ref="A2:F2"/>
    <mergeCell ref="A5:A8"/>
    <mergeCell ref="B5:B8"/>
    <mergeCell ref="F5:F8"/>
    <mergeCell ref="A13:A16"/>
    <mergeCell ref="B13:B16"/>
    <mergeCell ref="F13:F16"/>
    <mergeCell ref="A17:A20"/>
    <mergeCell ref="B17:B20"/>
    <mergeCell ref="F17:F20"/>
    <mergeCell ref="A21:A24"/>
    <mergeCell ref="B21:B24"/>
    <mergeCell ref="F21:F24"/>
    <mergeCell ref="A25:A28"/>
    <mergeCell ref="B25:B28"/>
    <mergeCell ref="F25:F28"/>
    <mergeCell ref="A29:A32"/>
    <mergeCell ref="B29:B32"/>
    <mergeCell ref="F29:F32"/>
    <mergeCell ref="A33:A36"/>
    <mergeCell ref="B33:B36"/>
    <mergeCell ref="F33:F36"/>
    <mergeCell ref="A37:A40"/>
    <mergeCell ref="B37:B40"/>
    <mergeCell ref="F37:F40"/>
    <mergeCell ref="A41:A44"/>
    <mergeCell ref="B41:B44"/>
    <mergeCell ref="F41:F44"/>
    <mergeCell ref="A55:F114"/>
    <mergeCell ref="A45:A48"/>
    <mergeCell ref="B45:B48"/>
    <mergeCell ref="F45:F48"/>
    <mergeCell ref="A49:A52"/>
    <mergeCell ref="B49:B52"/>
    <mergeCell ref="F49:F52"/>
  </mergeCells>
  <phoneticPr fontId="45"/>
  <pageMargins left="0.70866141732283472" right="0.11811023622047245" top="0.55118110236220474" bottom="0.35433070866141736" header="0.39370078740157483" footer="0.11811023622047245"/>
  <pageSetup paperSize="9" scale="86" orientation="portrait" r:id="rId1"/>
  <rowBreaks count="1" manualBreakCount="1">
    <brk id="5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K31"/>
  <sheetViews>
    <sheetView workbookViewId="0">
      <selection activeCell="E5" sqref="E5"/>
    </sheetView>
  </sheetViews>
  <sheetFormatPr defaultRowHeight="13.2"/>
  <cols>
    <col min="1" max="1" width="6.109375" customWidth="1"/>
    <col min="2" max="2" width="11.6640625" bestFit="1" customWidth="1"/>
    <col min="3" max="3" width="18.33203125" bestFit="1" customWidth="1"/>
    <col min="4" max="4" width="13.88671875" bestFit="1" customWidth="1"/>
    <col min="5" max="5" width="12.109375" style="206" customWidth="1"/>
    <col min="6" max="6" width="12.109375" customWidth="1"/>
  </cols>
  <sheetData>
    <row r="1" spans="1:11">
      <c r="B1" t="s">
        <v>836</v>
      </c>
      <c r="C1" t="s">
        <v>837</v>
      </c>
      <c r="D1" t="s">
        <v>838</v>
      </c>
      <c r="E1" s="206" t="s">
        <v>844</v>
      </c>
      <c r="F1" t="s">
        <v>839</v>
      </c>
    </row>
    <row r="2" spans="1:11">
      <c r="A2">
        <v>1</v>
      </c>
      <c r="B2" s="207" t="str">
        <f>IF(別紙1!E95="","",別紙1!E95)</f>
        <v/>
      </c>
      <c r="C2" s="207" t="str">
        <f>IF(別紙1!E99="","",別紙1!E99)</f>
        <v/>
      </c>
      <c r="D2" s="207" t="str">
        <f>IF(別紙1!E101="","",別紙1!E101)</f>
        <v/>
      </c>
      <c r="E2" s="88" t="str">
        <f>IF(別紙1!E103="","",別紙1!E103)</f>
        <v/>
      </c>
      <c r="F2" s="88" t="str">
        <f>IF(別紙1!E104="","",別紙1!E104)</f>
        <v/>
      </c>
    </row>
    <row r="3" spans="1:11">
      <c r="A3" s="203">
        <v>2</v>
      </c>
      <c r="B3" s="207" t="str">
        <f>IF(別紙1!I95="","",別紙1!I95)</f>
        <v/>
      </c>
      <c r="C3" s="207" t="str">
        <f>IF(別紙1!I99="","",別紙1!I99)</f>
        <v/>
      </c>
      <c r="D3" s="207" t="str">
        <f>IF(別紙1!I101="","",別紙1!I101)</f>
        <v/>
      </c>
      <c r="E3" s="88" t="str">
        <f>IF(別紙1!I103="","",別紙1!I103)</f>
        <v/>
      </c>
      <c r="F3" s="88" t="str">
        <f>IF(別紙1!I104="","",別紙1!I104)</f>
        <v/>
      </c>
    </row>
    <row r="4" spans="1:11">
      <c r="A4" s="203">
        <v>3</v>
      </c>
      <c r="B4" s="207" t="str">
        <f>IF(別紙1!M95="","",別紙1!M95)</f>
        <v/>
      </c>
      <c r="C4" s="207" t="str">
        <f>IF(別紙1!M99="","",別紙1!M99)</f>
        <v/>
      </c>
      <c r="D4" s="207" t="str">
        <f>IF(別紙1!M101="","",別紙1!M101)</f>
        <v/>
      </c>
      <c r="E4" s="88" t="str">
        <f>IF(別紙1!M103="","",別紙1!M103)</f>
        <v/>
      </c>
      <c r="F4" s="88" t="str">
        <f>IF(別紙1!M104="","",別紙1!M104)</f>
        <v/>
      </c>
    </row>
    <row r="5" spans="1:11">
      <c r="A5" s="203">
        <v>4</v>
      </c>
      <c r="B5" s="207" t="str">
        <f>IF(別紙1!Q95="","",別紙1!Q95)</f>
        <v/>
      </c>
      <c r="C5" s="207" t="str">
        <f>IF(別紙1!Q99="","",別紙1!Q99)</f>
        <v/>
      </c>
      <c r="D5" s="207" t="str">
        <f>IF(別紙1!Q101="","",別紙1!Q101)</f>
        <v/>
      </c>
      <c r="E5" s="88" t="str">
        <f>IF(別紙1!Q103="","",別紙1!Q103)</f>
        <v/>
      </c>
      <c r="F5" s="88" t="str">
        <f>IF(別紙1!Q104="","",別紙1!Q104)</f>
        <v/>
      </c>
    </row>
    <row r="6" spans="1:11">
      <c r="A6" s="203">
        <v>5</v>
      </c>
      <c r="B6" s="207" t="str">
        <f>IF(別紙1!U95="","",別紙1!U95)</f>
        <v/>
      </c>
      <c r="C6" s="207" t="str">
        <f>IF(別紙1!U99="","",別紙1!U99)</f>
        <v/>
      </c>
      <c r="D6" s="207" t="str">
        <f>IF(別紙1!U101="","",別紙1!U101)</f>
        <v/>
      </c>
      <c r="E6" s="88" t="str">
        <f>IF(別紙1!U103="","",別紙1!U103)</f>
        <v/>
      </c>
      <c r="F6" s="88" t="str">
        <f>IF(別紙1!U104="","",別紙1!U104)</f>
        <v/>
      </c>
    </row>
    <row r="7" spans="1:11">
      <c r="A7" s="203">
        <v>6</v>
      </c>
      <c r="B7" s="207" t="str">
        <f>IF(別紙1!E127="","",別紙1!E127)</f>
        <v/>
      </c>
      <c r="C7" s="207" t="str">
        <f>IF(別紙1!E131="","",別紙1!E131)</f>
        <v/>
      </c>
      <c r="D7" s="207" t="str">
        <f>IF(別紙1!E133="","",別紙1!E133)</f>
        <v/>
      </c>
      <c r="E7" s="88" t="str">
        <f>IF(別紙1!E135="","",別紙1!E135)</f>
        <v/>
      </c>
      <c r="F7" s="88" t="str">
        <f>IF(別紙1!E136="","",別紙1!E136)</f>
        <v/>
      </c>
      <c r="I7" s="207"/>
      <c r="J7" s="207"/>
      <c r="K7" s="207"/>
    </row>
    <row r="8" spans="1:11">
      <c r="A8" s="203">
        <v>7</v>
      </c>
      <c r="B8" s="207" t="str">
        <f>IF(別紙1!I127="","",別紙1!I127)</f>
        <v/>
      </c>
      <c r="C8" s="207" t="str">
        <f>IF(別紙1!I131="","",別紙1!I131)</f>
        <v/>
      </c>
      <c r="D8" s="207" t="str">
        <f>IF(別紙1!I133="","",別紙1!I133)</f>
        <v/>
      </c>
      <c r="E8" s="88" t="str">
        <f>IF(別紙1!I135="","",別紙1!I135)</f>
        <v/>
      </c>
      <c r="F8" s="88" t="str">
        <f>IF(別紙1!I136="","",別紙1!I136)</f>
        <v/>
      </c>
    </row>
    <row r="9" spans="1:11">
      <c r="A9" s="203">
        <v>8</v>
      </c>
      <c r="B9" s="207" t="str">
        <f>IF(別紙1!M127="","",別紙1!M127)</f>
        <v/>
      </c>
      <c r="C9" s="207" t="str">
        <f>IF(別紙1!M131="","",別紙1!M131)</f>
        <v/>
      </c>
      <c r="D9" s="207" t="str">
        <f>IF(別紙1!M133="","",別紙1!M133)</f>
        <v/>
      </c>
      <c r="E9" s="88" t="str">
        <f>IF(別紙1!M135="","",別紙1!M135)</f>
        <v/>
      </c>
      <c r="F9" s="88" t="str">
        <f>IF(別紙1!M136="","",別紙1!M136)</f>
        <v/>
      </c>
    </row>
    <row r="10" spans="1:11">
      <c r="A10" s="203">
        <v>9</v>
      </c>
      <c r="B10" s="207" t="str">
        <f>IF(別紙1!Q127="","",別紙1!Q127)</f>
        <v/>
      </c>
      <c r="C10" s="207" t="str">
        <f>IF(別紙1!Q131="","",別紙1!Q131)</f>
        <v/>
      </c>
      <c r="D10" s="207" t="str">
        <f>IF(別紙1!Q133="","",別紙1!Q133)</f>
        <v/>
      </c>
      <c r="E10" s="88" t="str">
        <f>IF(別紙1!Q135="","",別紙1!Q135)</f>
        <v/>
      </c>
      <c r="F10" s="88" t="str">
        <f>IF(別紙1!Q136="","",別紙1!Q136)</f>
        <v/>
      </c>
    </row>
    <row r="11" spans="1:11">
      <c r="A11" s="203">
        <v>10</v>
      </c>
      <c r="B11" s="207" t="str">
        <f>IF(別紙1!U127="","",別紙1!U127)</f>
        <v/>
      </c>
      <c r="C11" s="207" t="str">
        <f>IF(別紙1!U131="","",別紙1!U131)</f>
        <v/>
      </c>
      <c r="D11" s="207" t="str">
        <f>IF(別紙1!U133="","",別紙1!U133)</f>
        <v/>
      </c>
      <c r="E11" s="88" t="str">
        <f>IF(別紙1!U135="","",別紙1!U135)</f>
        <v/>
      </c>
      <c r="F11" s="88" t="str">
        <f>IF(別紙1!U136="","",別紙1!U136)</f>
        <v/>
      </c>
    </row>
    <row r="12" spans="1:11">
      <c r="A12" s="203">
        <v>11</v>
      </c>
      <c r="B12" s="207" t="str">
        <f>IF(別紙1!E148="","",別紙1!E148)</f>
        <v/>
      </c>
      <c r="C12" s="207" t="str">
        <f>IF(別紙1!E152="","",別紙1!E152)</f>
        <v/>
      </c>
      <c r="D12" s="207" t="str">
        <f>IF(別紙1!E154="","",別紙1!E154)</f>
        <v/>
      </c>
      <c r="E12" s="88" t="str">
        <f>IF(別紙1!E156="","",別紙1!E156)</f>
        <v/>
      </c>
      <c r="F12" s="88" t="str">
        <f>IF(別紙1!E157="","",別紙1!E157)</f>
        <v/>
      </c>
    </row>
    <row r="13" spans="1:11">
      <c r="A13" s="203">
        <v>12</v>
      </c>
      <c r="B13" s="207" t="str">
        <f>IF(別紙1!I148="","",別紙1!I148)</f>
        <v/>
      </c>
      <c r="C13" s="207" t="str">
        <f>IF(別紙1!I152="","",別紙1!I152)</f>
        <v/>
      </c>
      <c r="D13" s="207" t="str">
        <f>IF(別紙1!I154="","",別紙1!I154)</f>
        <v/>
      </c>
      <c r="E13" s="88" t="str">
        <f>IF(別紙1!I156="","",別紙1!I156)</f>
        <v/>
      </c>
      <c r="F13" s="88" t="str">
        <f>IF(別紙1!I157="","",別紙1!I157)</f>
        <v/>
      </c>
    </row>
    <row r="14" spans="1:11">
      <c r="A14" s="203">
        <v>13</v>
      </c>
      <c r="B14" s="207" t="str">
        <f>IF(別紙1!M148="","",別紙1!M148)</f>
        <v/>
      </c>
      <c r="C14" s="207" t="str">
        <f>IF(別紙1!M152="","",別紙1!M152)</f>
        <v/>
      </c>
      <c r="D14" s="207" t="str">
        <f>IF(別紙1!M154="","",別紙1!M154)</f>
        <v/>
      </c>
      <c r="E14" s="88" t="str">
        <f>IF(別紙1!M156="","",別紙1!M156)</f>
        <v/>
      </c>
      <c r="F14" s="88" t="str">
        <f>IF(別紙1!M157="","",別紙1!M157)</f>
        <v/>
      </c>
    </row>
    <row r="15" spans="1:11">
      <c r="A15" s="203">
        <v>14</v>
      </c>
      <c r="B15" s="207" t="str">
        <f>IF(別紙1!Q148="","",別紙1!Q148)</f>
        <v/>
      </c>
      <c r="C15" s="207" t="str">
        <f>IF(別紙1!Q152="","",別紙1!Q152)</f>
        <v/>
      </c>
      <c r="D15" s="207" t="str">
        <f>IF(別紙1!Q154="","",別紙1!Q154)</f>
        <v/>
      </c>
      <c r="E15" s="88" t="str">
        <f>IF(別紙1!Q156="","",別紙1!Q156)</f>
        <v/>
      </c>
      <c r="F15" s="88" t="str">
        <f>IF(別紙1!Q157="","",別紙1!Q157)</f>
        <v/>
      </c>
    </row>
    <row r="16" spans="1:11">
      <c r="A16" s="203">
        <v>15</v>
      </c>
      <c r="B16" s="207" t="str">
        <f>IF(別紙1!U148="","",別紙1!U148)</f>
        <v/>
      </c>
      <c r="C16" s="207" t="str">
        <f>IF(別紙1!U152="","",別紙1!U152)</f>
        <v/>
      </c>
      <c r="D16" s="207" t="str">
        <f>IF(別紙1!U154="","",別紙1!U154)</f>
        <v/>
      </c>
      <c r="E16" s="88" t="str">
        <f>IF(別紙1!U156="","",別紙1!U156)</f>
        <v/>
      </c>
      <c r="F16" s="88" t="str">
        <f>IF(別紙1!U157="","",別紙1!U157)</f>
        <v/>
      </c>
    </row>
    <row r="17" spans="1:6">
      <c r="A17" s="203">
        <v>16</v>
      </c>
      <c r="B17" s="207" t="str">
        <f>IF(別紙1!E169="","",別紙1!E169)</f>
        <v/>
      </c>
      <c r="C17" s="207" t="str">
        <f>IF(別紙1!E173="","",別紙1!E173)</f>
        <v/>
      </c>
      <c r="D17" s="207" t="str">
        <f>IF(別紙1!E175="","",別紙1!E175)</f>
        <v/>
      </c>
      <c r="E17" s="88" t="str">
        <f>IF(別紙1!E177="","",別紙1!E177)</f>
        <v/>
      </c>
      <c r="F17" s="88" t="str">
        <f>IF(別紙1!E178="","",別紙1!E178)</f>
        <v/>
      </c>
    </row>
    <row r="18" spans="1:6">
      <c r="A18" s="203">
        <v>17</v>
      </c>
      <c r="B18" s="207" t="str">
        <f>IF(別紙1!I169="","",別紙1!I169)</f>
        <v/>
      </c>
      <c r="C18" s="207" t="str">
        <f>IF(別紙1!I173="","",別紙1!I173)</f>
        <v/>
      </c>
      <c r="D18" s="207" t="str">
        <f>IF(別紙1!I175="","",別紙1!I175)</f>
        <v/>
      </c>
      <c r="E18" s="88" t="str">
        <f>IF(別紙1!I177="","",別紙1!I177)</f>
        <v/>
      </c>
      <c r="F18" s="88" t="str">
        <f>IF(別紙1!I178="","",別紙1!I178)</f>
        <v/>
      </c>
    </row>
    <row r="19" spans="1:6">
      <c r="A19" s="203">
        <v>18</v>
      </c>
      <c r="B19" s="207" t="str">
        <f>IF(別紙1!M169="","",別紙1!M169)</f>
        <v/>
      </c>
      <c r="C19" s="207" t="str">
        <f>IF(別紙1!M173="","",別紙1!M173)</f>
        <v/>
      </c>
      <c r="D19" s="207" t="str">
        <f>IF(別紙1!M175="","",別紙1!M175)</f>
        <v/>
      </c>
      <c r="E19" s="88" t="str">
        <f>IF(別紙1!M177="","",別紙1!M177)</f>
        <v/>
      </c>
      <c r="F19" s="88" t="str">
        <f>IF(別紙1!M178="","",別紙1!M178)</f>
        <v/>
      </c>
    </row>
    <row r="20" spans="1:6">
      <c r="A20" s="203">
        <v>19</v>
      </c>
      <c r="B20" s="207" t="str">
        <f>IF(別紙1!Q169="","",別紙1!Q169)</f>
        <v/>
      </c>
      <c r="C20" s="207" t="str">
        <f>IF(別紙1!Q173="","",別紙1!Q173)</f>
        <v/>
      </c>
      <c r="D20" s="207" t="str">
        <f>IF(別紙1!Q175="","",別紙1!Q175)</f>
        <v/>
      </c>
      <c r="E20" s="88" t="str">
        <f>IF(別紙1!Q177="","",別紙1!Q177)</f>
        <v/>
      </c>
      <c r="F20" s="88" t="str">
        <f>IF(別紙1!Q178="","",別紙1!Q178)</f>
        <v/>
      </c>
    </row>
    <row r="21" spans="1:6">
      <c r="A21" s="203">
        <v>20</v>
      </c>
      <c r="B21" s="207" t="str">
        <f>IF(別紙1!U169="","",別紙1!U169)</f>
        <v/>
      </c>
      <c r="C21" s="207" t="str">
        <f>IF(別紙1!U173="","",別紙1!U173)</f>
        <v/>
      </c>
      <c r="D21" s="207" t="str">
        <f>IF(別紙1!U175="","",別紙1!U175)</f>
        <v/>
      </c>
      <c r="E21" s="88" t="str">
        <f>IF(別紙1!U177="","",別紙1!U177)</f>
        <v/>
      </c>
      <c r="F21" s="88" t="str">
        <f>IF(別紙1!U178="","",別紙1!U178)</f>
        <v/>
      </c>
    </row>
    <row r="22" spans="1:6">
      <c r="A22" s="203">
        <v>21</v>
      </c>
      <c r="B22" s="207" t="e">
        <f>IF(別紙1!#REF!="","",別紙1!#REF!)</f>
        <v>#REF!</v>
      </c>
      <c r="C22" s="207" t="e">
        <f>IF(別紙1!#REF!="","",別紙1!#REF!)</f>
        <v>#REF!</v>
      </c>
      <c r="D22" s="207" t="e">
        <f>IF(別紙1!#REF!="","",別紙1!#REF!)</f>
        <v>#REF!</v>
      </c>
      <c r="E22" s="88" t="e">
        <f>IF(別紙1!#REF!="","",別紙1!#REF!)</f>
        <v>#REF!</v>
      </c>
      <c r="F22" s="88" t="e">
        <f>IF(別紙1!#REF!="","",別紙1!#REF!)</f>
        <v>#REF!</v>
      </c>
    </row>
    <row r="23" spans="1:6">
      <c r="A23" s="203">
        <v>22</v>
      </c>
      <c r="B23" s="207" t="e">
        <f>IF(別紙1!#REF!="","",別紙1!#REF!)</f>
        <v>#REF!</v>
      </c>
      <c r="C23" s="207" t="e">
        <f>IF(別紙1!#REF!="","",別紙1!#REF!)</f>
        <v>#REF!</v>
      </c>
      <c r="D23" s="207" t="e">
        <f>IF(別紙1!#REF!="","",別紙1!#REF!)</f>
        <v>#REF!</v>
      </c>
      <c r="E23" s="88" t="e">
        <f>IF(別紙1!#REF!="","",別紙1!#REF!)</f>
        <v>#REF!</v>
      </c>
      <c r="F23" s="88" t="e">
        <f>IF(別紙1!#REF!="","",別紙1!#REF!)</f>
        <v>#REF!</v>
      </c>
    </row>
    <row r="24" spans="1:6">
      <c r="A24" s="203">
        <v>23</v>
      </c>
      <c r="B24" s="207" t="e">
        <f>IF(別紙1!#REF!="","",別紙1!#REF!)</f>
        <v>#REF!</v>
      </c>
      <c r="C24" s="207" t="e">
        <f>IF(別紙1!#REF!="","",別紙1!#REF!)</f>
        <v>#REF!</v>
      </c>
      <c r="D24" s="207" t="e">
        <f>IF(別紙1!#REF!="","",別紙1!#REF!)</f>
        <v>#REF!</v>
      </c>
      <c r="E24" s="88" t="e">
        <f>IF(別紙1!#REF!="","",別紙1!#REF!)</f>
        <v>#REF!</v>
      </c>
      <c r="F24" s="88" t="e">
        <f>IF(別紙1!#REF!="","",別紙1!#REF!)</f>
        <v>#REF!</v>
      </c>
    </row>
    <row r="25" spans="1:6">
      <c r="A25" s="203">
        <v>24</v>
      </c>
      <c r="B25" s="207" t="e">
        <f>IF(別紙1!#REF!="","",別紙1!#REF!)</f>
        <v>#REF!</v>
      </c>
      <c r="C25" s="207" t="e">
        <f>IF(別紙1!#REF!="","",別紙1!#REF!)</f>
        <v>#REF!</v>
      </c>
      <c r="D25" s="207" t="e">
        <f>IF(別紙1!#REF!="","",別紙1!#REF!)</f>
        <v>#REF!</v>
      </c>
      <c r="E25" s="88" t="e">
        <f>IF(別紙1!#REF!="","",別紙1!#REF!)</f>
        <v>#REF!</v>
      </c>
      <c r="F25" s="88" t="e">
        <f>IF(別紙1!#REF!="","",別紙1!#REF!)</f>
        <v>#REF!</v>
      </c>
    </row>
    <row r="26" spans="1:6">
      <c r="A26" s="203">
        <v>25</v>
      </c>
      <c r="B26" s="207" t="e">
        <f>IF(別紙1!#REF!="","",別紙1!#REF!)</f>
        <v>#REF!</v>
      </c>
      <c r="C26" s="207" t="e">
        <f>IF(別紙1!#REF!="","",別紙1!#REF!)</f>
        <v>#REF!</v>
      </c>
      <c r="D26" s="207" t="e">
        <f>IF(別紙1!#REF!="","",別紙1!#REF!)</f>
        <v>#REF!</v>
      </c>
      <c r="E26" s="88" t="e">
        <f>IF(別紙1!#REF!="","",別紙1!#REF!)</f>
        <v>#REF!</v>
      </c>
      <c r="F26" s="88" t="e">
        <f>IF(別紙1!#REF!="","",別紙1!#REF!)</f>
        <v>#REF!</v>
      </c>
    </row>
    <row r="27" spans="1:6">
      <c r="A27" s="203">
        <v>26</v>
      </c>
      <c r="B27" s="207" t="e">
        <f>IF(別紙1!#REF!="","",別紙1!#REF!)</f>
        <v>#REF!</v>
      </c>
      <c r="C27" s="207" t="e">
        <f>IF(別紙1!#REF!="","",別紙1!#REF!)</f>
        <v>#REF!</v>
      </c>
      <c r="D27" s="207" t="e">
        <f>IF(別紙1!#REF!="","",別紙1!#REF!)</f>
        <v>#REF!</v>
      </c>
      <c r="E27" s="88" t="e">
        <f>IF(別紙1!#REF!="","",別紙1!#REF!)</f>
        <v>#REF!</v>
      </c>
      <c r="F27" s="88" t="e">
        <f>IF(別紙1!#REF!="","",別紙1!#REF!)</f>
        <v>#REF!</v>
      </c>
    </row>
    <row r="28" spans="1:6">
      <c r="A28" s="203">
        <v>27</v>
      </c>
      <c r="B28" s="207" t="e">
        <f>IF(別紙1!#REF!="","",別紙1!#REF!)</f>
        <v>#REF!</v>
      </c>
      <c r="C28" s="207" t="e">
        <f>IF(別紙1!#REF!="","",別紙1!#REF!)</f>
        <v>#REF!</v>
      </c>
      <c r="D28" s="207" t="e">
        <f>IF(別紙1!#REF!="","",別紙1!#REF!)</f>
        <v>#REF!</v>
      </c>
      <c r="E28" s="88" t="e">
        <f>IF(別紙1!#REF!="","",別紙1!#REF!)</f>
        <v>#REF!</v>
      </c>
      <c r="F28" s="88" t="e">
        <f>IF(別紙1!#REF!="","",別紙1!#REF!)</f>
        <v>#REF!</v>
      </c>
    </row>
    <row r="29" spans="1:6">
      <c r="A29" s="203">
        <v>28</v>
      </c>
      <c r="B29" s="207" t="e">
        <f>IF(別紙1!#REF!="","",別紙1!#REF!)</f>
        <v>#REF!</v>
      </c>
      <c r="C29" s="207" t="e">
        <f>IF(別紙1!#REF!="","",別紙1!#REF!)</f>
        <v>#REF!</v>
      </c>
      <c r="D29" s="207" t="e">
        <f>IF(別紙1!#REF!="","",別紙1!#REF!)</f>
        <v>#REF!</v>
      </c>
      <c r="E29" s="88" t="e">
        <f>IF(別紙1!#REF!="","",別紙1!#REF!)</f>
        <v>#REF!</v>
      </c>
      <c r="F29" s="88" t="e">
        <f>IF(別紙1!#REF!="","",別紙1!#REF!)</f>
        <v>#REF!</v>
      </c>
    </row>
    <row r="30" spans="1:6">
      <c r="A30" s="203">
        <v>29</v>
      </c>
      <c r="B30" s="207" t="e">
        <f>IF(別紙1!#REF!="","",別紙1!#REF!)</f>
        <v>#REF!</v>
      </c>
      <c r="C30" s="207" t="e">
        <f>IF(別紙1!#REF!="","",別紙1!#REF!)</f>
        <v>#REF!</v>
      </c>
      <c r="D30" s="207" t="e">
        <f>IF(別紙1!#REF!="","",別紙1!#REF!)</f>
        <v>#REF!</v>
      </c>
      <c r="E30" s="88" t="e">
        <f>IF(別紙1!#REF!="","",別紙1!#REF!)</f>
        <v>#REF!</v>
      </c>
      <c r="F30" s="88" t="e">
        <f>IF(別紙1!#REF!="","",別紙1!#REF!)</f>
        <v>#REF!</v>
      </c>
    </row>
    <row r="31" spans="1:6">
      <c r="A31">
        <v>30</v>
      </c>
      <c r="B31" s="207" t="e">
        <f>IF(別紙1!#REF!="","",別紙1!#REF!)</f>
        <v>#REF!</v>
      </c>
      <c r="C31" s="207" t="e">
        <f>IF(別紙1!#REF!="","",別紙1!#REF!)</f>
        <v>#REF!</v>
      </c>
      <c r="D31" s="207" t="e">
        <f>IF(別紙1!#REF!="","",別紙1!#REF!)</f>
        <v>#REF!</v>
      </c>
      <c r="E31" s="88" t="e">
        <f>IF(別紙1!#REF!="","",別紙1!#REF!)</f>
        <v>#REF!</v>
      </c>
      <c r="F31" s="88" t="e">
        <f>IF(別紙1!#REF!="","",別紙1!#REF!)</f>
        <v>#REF!</v>
      </c>
    </row>
  </sheetData>
  <sheetProtection algorithmName="SHA-512" hashValue="VwxyXf+EW+DZ4kHvvFatdddOKAQxMvgI5YZwx2xDoOoTP2FCKVlJ/YByn/lJuL2ue2VbMvpRKuDmTKF40BILFg==" saltValue="HJBFE22yppWaPZqDZm5aoQ==" spinCount="100000" sheet="1" objects="1" scenarios="1"/>
  <phoneticPr fontId="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6</vt:i4>
      </vt:variant>
    </vt:vector>
  </HeadingPairs>
  <TitlesOfParts>
    <vt:vector size="29" baseType="lpstr">
      <vt:lpstr>応募用紙</vt:lpstr>
      <vt:lpstr>評価項目</vt:lpstr>
      <vt:lpstr>別紙1</vt:lpstr>
      <vt:lpstr>別紙2</vt:lpstr>
      <vt:lpstr>別紙3</vt:lpstr>
      <vt:lpstr>別紙４</vt:lpstr>
      <vt:lpstr>常勤申請調査</vt:lpstr>
      <vt:lpstr>別紙5</vt:lpstr>
      <vt:lpstr>Sheet2</vt:lpstr>
      <vt:lpstr>マスタ</vt:lpstr>
      <vt:lpstr>マスタ (常勤考慮)</vt:lpstr>
      <vt:lpstr>マスタ（常勤以外対象分）</vt:lpstr>
      <vt:lpstr>児童クラブリスト等</vt:lpstr>
      <vt:lpstr>こども政策課用（削除編集しないでください）</vt:lpstr>
      <vt:lpstr>こども政策課用（削除編集しないでください）②</vt:lpstr>
      <vt:lpstr>統計資料_月ごと利用人数・月ごと開所日数</vt:lpstr>
      <vt:lpstr>統計資料_小学校毎児童数</vt:lpstr>
      <vt:lpstr>統計資料_月毎の児童数</vt:lpstr>
      <vt:lpstr>統計資料_ひとり親想定児童数</vt:lpstr>
      <vt:lpstr>統計資料_補助金算定用児童数</vt:lpstr>
      <vt:lpstr>統計資料_継続利用児童数</vt:lpstr>
      <vt:lpstr>統計資料_月毎の障がい児数</vt:lpstr>
      <vt:lpstr>統計資料_保育料等</vt:lpstr>
      <vt:lpstr>応募用紙!Print_Area</vt:lpstr>
      <vt:lpstr>評価項目!Print_Area</vt:lpstr>
      <vt:lpstr>別紙1!Print_Area</vt:lpstr>
      <vt:lpstr>別紙４!Print_Area</vt:lpstr>
      <vt:lpstr>別紙5!Print_Area</vt:lpstr>
      <vt:lpstr>別紙3!Print_Titles</vt:lpstr>
    </vt:vector>
  </TitlesOfParts>
  <Company>那覇市役所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2025-08-29T00:29:27Z</cp:lastPrinted>
  <dcterms:created xsi:type="dcterms:W3CDTF">2013-11-12T08:42:28Z</dcterms:created>
  <dcterms:modified xsi:type="dcterms:W3CDTF">2025-09-05T01:23:29Z</dcterms:modified>
</cp:coreProperties>
</file>