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V:\選挙)事務局\01各年度\令和７年度\03市議選\06立候補関係\04届出書類等作成支援システム\HP掲載\"/>
    </mc:Choice>
  </mc:AlternateContent>
  <xr:revisionPtr revIDLastSave="0" documentId="13_ncr:1_{4A97CD37-38EF-41EB-BC1E-B925654CA355}" xr6:coauthVersionLast="47" xr6:coauthVersionMax="47" xr10:uidLastSave="{00000000-0000-0000-0000-000000000000}"/>
  <bookViews>
    <workbookView xWindow="0" yWindow="690" windowWidth="26070" windowHeight="14775" tabRatio="921" xr2:uid="{00000000-000D-0000-FFFF-FFFF00000000}"/>
  </bookViews>
  <sheets>
    <sheet name="入力_公費負担" sheetId="5" r:id="rId1"/>
    <sheet name="運_契約届" sheetId="20" r:id="rId2"/>
    <sheet name="運_契約書" sheetId="21" r:id="rId3"/>
    <sheet name="運_証明書" sheetId="22" r:id="rId4"/>
    <sheet name="運_請求書" sheetId="23" r:id="rId5"/>
    <sheet name="運_内訳書" sheetId="24" r:id="rId6"/>
    <sheet name="車_契約届" sheetId="25" r:id="rId7"/>
    <sheet name="車_契約書" sheetId="26" r:id="rId8"/>
    <sheet name="車_証明書" sheetId="27" r:id="rId9"/>
    <sheet name="車_請求書" sheetId="28" r:id="rId10"/>
    <sheet name="車_内訳書" sheetId="29" r:id="rId11"/>
    <sheet name="燃_契約書" sheetId="34" r:id="rId12"/>
    <sheet name="燃_確認書" sheetId="35" r:id="rId13"/>
    <sheet name="燃_証明書" sheetId="36" r:id="rId14"/>
    <sheet name="燃_請求書" sheetId="37" r:id="rId15"/>
    <sheet name="燃_内訳書" sheetId="38" r:id="rId16"/>
    <sheet name="手_契約書" sheetId="30" r:id="rId17"/>
    <sheet name="手_証明書" sheetId="31" r:id="rId18"/>
    <sheet name="手_請求書" sheetId="32" r:id="rId19"/>
    <sheet name="手_内訳書" sheetId="33" r:id="rId20"/>
    <sheet name="ビ_契約届" sheetId="39" r:id="rId21"/>
    <sheet name="ビ_契約書" sheetId="40" r:id="rId22"/>
    <sheet name="ビ_確認書" sheetId="41" r:id="rId23"/>
    <sheet name="ビ_証明書" sheetId="42" r:id="rId24"/>
    <sheet name="ビ_請求書" sheetId="43" r:id="rId25"/>
    <sheet name="ビ_内訳書" sheetId="44" r:id="rId26"/>
    <sheet name="ポ_契約届" sheetId="45" r:id="rId27"/>
    <sheet name="ポ_契約書" sheetId="46" r:id="rId28"/>
    <sheet name="ポ_確認書" sheetId="47" r:id="rId29"/>
    <sheet name="ポ_証明書" sheetId="48" r:id="rId30"/>
    <sheet name="ポ_請求書" sheetId="49" r:id="rId31"/>
    <sheet name="ポ_内訳書" sheetId="50" r:id="rId32"/>
    <sheet name="選管入力用" sheetId="51" state="hidden" r:id="rId33"/>
    <sheet name="入力データ" sheetId="52" state="hidden" r:id="rId34"/>
  </sheets>
  <definedNames>
    <definedName name="_xlnm.Print_Area" localSheetId="22">ビ_確認書!$A$1:$O$37</definedName>
    <definedName name="_xlnm.Print_Area" localSheetId="21">ビ_契約書!$A$1:$M$37</definedName>
    <definedName name="_xlnm.Print_Area" localSheetId="20">ビ_契約届!$A$1:$P$26</definedName>
    <definedName name="_xlnm.Print_Area" localSheetId="23">ビ_証明書!$A$1:$P$29</definedName>
    <definedName name="_xlnm.Print_Area" localSheetId="24">ビ_請求書!$A$1:$P$36</definedName>
    <definedName name="_xlnm.Print_Area" localSheetId="25">ビ_内訳書!$A$1:$O$20</definedName>
    <definedName name="_xlnm.Print_Area" localSheetId="28">ポ_確認書!$A$1:$O$39</definedName>
    <definedName name="_xlnm.Print_Area" localSheetId="27">ポ_契約書!$A$1:$M$37</definedName>
    <definedName name="_xlnm.Print_Area" localSheetId="26">ポ_契約届!$A$1:$P$25</definedName>
    <definedName name="_xlnm.Print_Area" localSheetId="29">ポ_証明書!$A$1:$P$41</definedName>
    <definedName name="_xlnm.Print_Area" localSheetId="30">ポ_請求書!$A$1:$P$40</definedName>
    <definedName name="_xlnm.Print_Area" localSheetId="31">ポ_内訳書!$A$1:$O$21</definedName>
    <definedName name="_xlnm.Print_Area" localSheetId="2">運_契約書!$A$1:$M$40</definedName>
    <definedName name="_xlnm.Print_Area" localSheetId="1">運_契約届!$A$1:$Q$43</definedName>
    <definedName name="_xlnm.Print_Area" localSheetId="3">運_証明書!$A$1:$O$40</definedName>
    <definedName name="_xlnm.Print_Area" localSheetId="4">運_請求書!$A$1:$Q$42</definedName>
    <definedName name="_xlnm.Print_Area" localSheetId="5">運_内訳書!$A$1:$N$28</definedName>
    <definedName name="_xlnm.Print_Area" localSheetId="7">車_契約書!$A$1:$M$41</definedName>
    <definedName name="_xlnm.Print_Area" localSheetId="6">車_契約届!$A$1:$P$46</definedName>
    <definedName name="_xlnm.Print_Area" localSheetId="8">車_証明書!$A$1:$P$40</definedName>
    <definedName name="_xlnm.Print_Area" localSheetId="9">車_請求書!$A$1:$Q$40</definedName>
    <definedName name="_xlnm.Print_Area" localSheetId="10">車_内訳書!$A$1:$N$26</definedName>
    <definedName name="_xlnm.Print_Area" localSheetId="16">手_契約書!$A$1:$M$34</definedName>
    <definedName name="_xlnm.Print_Area" localSheetId="17">手_証明書!$A$1:$P$36</definedName>
    <definedName name="_xlnm.Print_Area" localSheetId="18">手_請求書!$A$1:$P$40</definedName>
    <definedName name="_xlnm.Print_Area" localSheetId="19">手_内訳書!$A$1:$N$25</definedName>
    <definedName name="_xlnm.Print_Area" localSheetId="0">入力_公費負担!$A:$M</definedName>
    <definedName name="_xlnm.Print_Area" localSheetId="12">燃_確認書!$A$1:$O$43</definedName>
    <definedName name="_xlnm.Print_Area" localSheetId="11">燃_契約書!$A$1:$M$38</definedName>
    <definedName name="_xlnm.Print_Area" localSheetId="13">燃_証明書!$A$1:$O$44</definedName>
    <definedName name="_xlnm.Print_Area" localSheetId="14">燃_請求書!$A$1:$P$40</definedName>
    <definedName name="_xlnm.Print_Area" localSheetId="15">燃_内訳書!$A$1:$N$30</definedName>
    <definedName name="_xlnm.Print_Titles" localSheetId="0">入力_公費負担!$3:$3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36" l="1"/>
  <c r="I14" i="34"/>
  <c r="D24" i="35"/>
  <c r="I55" i="5"/>
  <c r="I56" i="5"/>
  <c r="I57" i="5"/>
  <c r="I58" i="5"/>
  <c r="I59" i="5"/>
  <c r="I60" i="5"/>
  <c r="I54" i="5"/>
  <c r="X61" i="5"/>
  <c r="X55" i="5"/>
  <c r="X56" i="5"/>
  <c r="X57" i="5"/>
  <c r="X58" i="5"/>
  <c r="X59" i="5"/>
  <c r="X60" i="5"/>
  <c r="X54" i="5"/>
  <c r="C73" i="52"/>
  <c r="C2" i="52"/>
  <c r="C3" i="52"/>
  <c r="C4" i="52"/>
  <c r="C5" i="52"/>
  <c r="C6" i="52"/>
  <c r="C8" i="52"/>
  <c r="C9" i="52"/>
  <c r="C10" i="52"/>
  <c r="C11" i="52"/>
  <c r="C12" i="52"/>
  <c r="C13" i="52"/>
  <c r="C14" i="52"/>
  <c r="C15" i="52"/>
  <c r="C16" i="52"/>
  <c r="C17" i="52"/>
  <c r="C18" i="52"/>
  <c r="C19" i="52"/>
  <c r="C21" i="52"/>
  <c r="C22" i="52"/>
  <c r="C23" i="52"/>
  <c r="C24" i="52"/>
  <c r="C25" i="52"/>
  <c r="C26" i="52"/>
  <c r="C27" i="52"/>
  <c r="C28" i="52"/>
  <c r="C29" i="52"/>
  <c r="C30" i="52"/>
  <c r="C31" i="52"/>
  <c r="C32" i="52"/>
  <c r="C33" i="52"/>
  <c r="C34" i="52"/>
  <c r="C36" i="52"/>
  <c r="C37" i="52"/>
  <c r="C38" i="52"/>
  <c r="C39" i="52"/>
  <c r="C40" i="52"/>
  <c r="C41" i="52"/>
  <c r="C42" i="52"/>
  <c r="C43" i="52"/>
  <c r="C44" i="52"/>
  <c r="C46" i="52"/>
  <c r="C47" i="52"/>
  <c r="C48" i="52"/>
  <c r="C49" i="52"/>
  <c r="C50" i="52"/>
  <c r="C51" i="52"/>
  <c r="C52" i="52"/>
  <c r="C53" i="52"/>
  <c r="C54" i="52"/>
  <c r="C55" i="52"/>
  <c r="C56" i="52"/>
  <c r="C57" i="52"/>
  <c r="C58" i="52"/>
  <c r="C59" i="52"/>
  <c r="C61" i="52"/>
  <c r="C62" i="52"/>
  <c r="C63" i="52"/>
  <c r="C64" i="52"/>
  <c r="C65" i="52"/>
  <c r="C66" i="52"/>
  <c r="C67" i="52"/>
  <c r="C68" i="52"/>
  <c r="C69" i="52"/>
  <c r="C70" i="52"/>
  <c r="C71" i="52"/>
  <c r="C72" i="52"/>
  <c r="C74" i="52"/>
  <c r="C76" i="52"/>
  <c r="C77" i="52"/>
  <c r="C78" i="52"/>
  <c r="C79" i="52"/>
  <c r="C80" i="52"/>
  <c r="C1" i="52"/>
  <c r="X30" i="5" l="1"/>
  <c r="Q32" i="5" s="1"/>
  <c r="S61" i="5"/>
  <c r="Q54" i="5"/>
  <c r="Q55" i="5" s="1"/>
  <c r="Q56" i="5" s="1"/>
  <c r="Q57" i="5" s="1"/>
  <c r="Q58" i="5" s="1"/>
  <c r="Q59" i="5" s="1"/>
  <c r="Q60" i="5" s="1"/>
  <c r="G9" i="50"/>
  <c r="E110" i="5"/>
  <c r="C75" i="52" s="1"/>
  <c r="E93" i="5"/>
  <c r="C60" i="52" s="1"/>
  <c r="X74" i="5"/>
  <c r="L74" i="5"/>
  <c r="E76" i="5" s="1"/>
  <c r="C45" i="52" s="1"/>
  <c r="X13" i="5" l="1"/>
  <c r="Q15" i="5" s="1"/>
  <c r="E16" i="34" l="1"/>
  <c r="K60" i="5"/>
  <c r="K59" i="5"/>
  <c r="K58" i="5"/>
  <c r="K57" i="5"/>
  <c r="K56" i="5"/>
  <c r="K55" i="5"/>
  <c r="K54" i="5"/>
  <c r="O33" i="25"/>
  <c r="K33" i="25"/>
  <c r="K61" i="5" l="1"/>
  <c r="E21" i="38" l="1"/>
  <c r="C35" i="52"/>
  <c r="G30" i="35"/>
  <c r="K30" i="35" s="1"/>
  <c r="E26" i="35" s="1"/>
  <c r="L18" i="36"/>
  <c r="H9" i="24" l="1"/>
  <c r="H11" i="24"/>
  <c r="H13" i="24"/>
  <c r="H15" i="24"/>
  <c r="H17" i="24"/>
  <c r="H19" i="24"/>
  <c r="H7" i="24"/>
  <c r="X51" i="5" l="1"/>
  <c r="B21" i="51" l="1"/>
  <c r="B17" i="51"/>
  <c r="H9" i="50"/>
  <c r="I9" i="50"/>
  <c r="E9" i="50"/>
  <c r="D9" i="50"/>
  <c r="L9" i="50" s="1"/>
  <c r="C9" i="50"/>
  <c r="K9" i="50" s="1"/>
  <c r="A9" i="50"/>
  <c r="J27" i="49"/>
  <c r="E27" i="49"/>
  <c r="N23" i="49"/>
  <c r="J23" i="49"/>
  <c r="E23" i="49"/>
  <c r="E20" i="49"/>
  <c r="I13" i="49"/>
  <c r="K12" i="49"/>
  <c r="I12" i="49"/>
  <c r="I11" i="49"/>
  <c r="I10" i="49"/>
  <c r="I9" i="49"/>
  <c r="G21" i="48"/>
  <c r="G19" i="48"/>
  <c r="G17" i="48"/>
  <c r="L16" i="48"/>
  <c r="I16" i="48"/>
  <c r="I15" i="48"/>
  <c r="I14" i="48"/>
  <c r="I13" i="48"/>
  <c r="J10" i="48"/>
  <c r="J9" i="48"/>
  <c r="L3" i="48"/>
  <c r="G27" i="47"/>
  <c r="G28" i="47" s="1"/>
  <c r="E23" i="47"/>
  <c r="I21" i="47"/>
  <c r="F21" i="47"/>
  <c r="F20" i="47"/>
  <c r="F19" i="47"/>
  <c r="F18" i="47"/>
  <c r="E15" i="47"/>
  <c r="J9" i="47"/>
  <c r="J8" i="47"/>
  <c r="E7" i="47"/>
  <c r="L2" i="47"/>
  <c r="J37" i="46"/>
  <c r="H37" i="46"/>
  <c r="H36" i="46"/>
  <c r="H35" i="46"/>
  <c r="H34" i="46"/>
  <c r="H31" i="46"/>
  <c r="B27" i="46"/>
  <c r="E16" i="46"/>
  <c r="H14" i="46"/>
  <c r="E13" i="46"/>
  <c r="E11" i="46"/>
  <c r="F23" i="45"/>
  <c r="D23" i="45"/>
  <c r="D22" i="45"/>
  <c r="D21" i="45"/>
  <c r="L20" i="45"/>
  <c r="I20" i="45"/>
  <c r="D20" i="45"/>
  <c r="A20" i="45"/>
  <c r="J13" i="45"/>
  <c r="J12" i="45"/>
  <c r="D9" i="45"/>
  <c r="M2" i="45"/>
  <c r="H9" i="44"/>
  <c r="G9" i="44"/>
  <c r="I9" i="44" s="1"/>
  <c r="E9" i="44"/>
  <c r="D9" i="44"/>
  <c r="L9" i="44" s="1"/>
  <c r="C9" i="44"/>
  <c r="K9" i="44" s="1"/>
  <c r="A9" i="44"/>
  <c r="J27" i="43"/>
  <c r="E27" i="43"/>
  <c r="N23" i="43"/>
  <c r="J23" i="43"/>
  <c r="E23" i="43"/>
  <c r="E20" i="43"/>
  <c r="I13" i="43"/>
  <c r="K12" i="43"/>
  <c r="I12" i="43"/>
  <c r="I11" i="43"/>
  <c r="I10" i="43"/>
  <c r="I9" i="43"/>
  <c r="G21" i="42"/>
  <c r="G19" i="42"/>
  <c r="G17" i="42"/>
  <c r="L16" i="42"/>
  <c r="I16" i="42"/>
  <c r="I15" i="42"/>
  <c r="I14" i="42"/>
  <c r="I13" i="42"/>
  <c r="J10" i="42"/>
  <c r="J9" i="42"/>
  <c r="L2" i="42"/>
  <c r="G27" i="41"/>
  <c r="G28" i="41" s="1"/>
  <c r="E23" i="41"/>
  <c r="I21" i="41"/>
  <c r="F21" i="41"/>
  <c r="F20" i="41"/>
  <c r="F19" i="41"/>
  <c r="F18" i="41"/>
  <c r="E15" i="41"/>
  <c r="J9" i="41"/>
  <c r="J8" i="41"/>
  <c r="E7" i="41"/>
  <c r="L2" i="41"/>
  <c r="J37" i="40"/>
  <c r="H37" i="40"/>
  <c r="H36" i="40"/>
  <c r="H35" i="40"/>
  <c r="H34" i="40"/>
  <c r="H31" i="40"/>
  <c r="B27" i="40"/>
  <c r="E16" i="40"/>
  <c r="H14" i="40"/>
  <c r="E13" i="40"/>
  <c r="E11" i="40"/>
  <c r="F23" i="39"/>
  <c r="D23" i="39"/>
  <c r="D22" i="39"/>
  <c r="D21" i="39"/>
  <c r="L20" i="39"/>
  <c r="I20" i="39"/>
  <c r="D20" i="39"/>
  <c r="A20" i="39"/>
  <c r="J13" i="39"/>
  <c r="J12" i="39"/>
  <c r="D9" i="39"/>
  <c r="M2" i="39"/>
  <c r="J21" i="38"/>
  <c r="L21" i="38" s="1"/>
  <c r="J7" i="38"/>
  <c r="J27" i="37"/>
  <c r="E27" i="37"/>
  <c r="N23" i="37"/>
  <c r="J23" i="37"/>
  <c r="E23" i="37"/>
  <c r="E20" i="37"/>
  <c r="I13" i="37"/>
  <c r="K12" i="37"/>
  <c r="I12" i="37"/>
  <c r="I11" i="37"/>
  <c r="I10" i="37"/>
  <c r="I9" i="37"/>
  <c r="E19" i="36"/>
  <c r="B19" i="36"/>
  <c r="B18" i="36"/>
  <c r="L15" i="36"/>
  <c r="I15" i="36"/>
  <c r="I14" i="36"/>
  <c r="I13" i="36"/>
  <c r="I12" i="36"/>
  <c r="J9" i="36"/>
  <c r="J8" i="36"/>
  <c r="L2" i="36"/>
  <c r="K31" i="35"/>
  <c r="I21" i="35"/>
  <c r="F21" i="35"/>
  <c r="F20" i="35"/>
  <c r="F19" i="35"/>
  <c r="F18" i="35"/>
  <c r="E15" i="35"/>
  <c r="J9" i="35"/>
  <c r="J8" i="35"/>
  <c r="E7" i="35"/>
  <c r="L2" i="35"/>
  <c r="J38" i="34"/>
  <c r="H38" i="34"/>
  <c r="H37" i="34"/>
  <c r="H36" i="34"/>
  <c r="H35" i="34"/>
  <c r="H32" i="34"/>
  <c r="B28" i="34"/>
  <c r="G12" i="34"/>
  <c r="G11" i="34"/>
  <c r="I9" i="34"/>
  <c r="E9" i="34"/>
  <c r="F21" i="33"/>
  <c r="F19" i="33"/>
  <c r="F17" i="33"/>
  <c r="F15" i="33"/>
  <c r="F13" i="33"/>
  <c r="F11" i="33"/>
  <c r="F9" i="33"/>
  <c r="A8" i="33"/>
  <c r="C7" i="33" s="1"/>
  <c r="I7" i="33" s="1"/>
  <c r="F7" i="33"/>
  <c r="A7" i="33"/>
  <c r="A19" i="33" s="1"/>
  <c r="J27" i="32"/>
  <c r="E27" i="32"/>
  <c r="N23" i="32"/>
  <c r="J23" i="32"/>
  <c r="E23" i="32"/>
  <c r="E20" i="32"/>
  <c r="I13" i="32"/>
  <c r="I11" i="32"/>
  <c r="I10" i="32"/>
  <c r="I9" i="32"/>
  <c r="E20" i="31"/>
  <c r="B20" i="31"/>
  <c r="B19" i="31"/>
  <c r="G17" i="31"/>
  <c r="G16" i="31"/>
  <c r="G14" i="31"/>
  <c r="J10" i="31"/>
  <c r="J9" i="31"/>
  <c r="L2" i="31"/>
  <c r="H34" i="30"/>
  <c r="H33" i="30"/>
  <c r="H32" i="30"/>
  <c r="H29" i="30"/>
  <c r="B25" i="30"/>
  <c r="H14" i="30"/>
  <c r="I8" i="30"/>
  <c r="E8" i="30"/>
  <c r="H21" i="29"/>
  <c r="A8" i="29"/>
  <c r="C7" i="29" s="1"/>
  <c r="A7" i="29"/>
  <c r="A15" i="29" s="1"/>
  <c r="J27" i="28"/>
  <c r="E27" i="28"/>
  <c r="N23" i="28"/>
  <c r="J23" i="28"/>
  <c r="E23" i="28"/>
  <c r="E20" i="28"/>
  <c r="I13" i="28"/>
  <c r="K12" i="28"/>
  <c r="I12" i="28"/>
  <c r="I11" i="28"/>
  <c r="I10" i="28"/>
  <c r="I9" i="28"/>
  <c r="I20" i="27"/>
  <c r="F20" i="27"/>
  <c r="B20" i="27"/>
  <c r="F19" i="27"/>
  <c r="B19" i="27"/>
  <c r="K17" i="27"/>
  <c r="H17" i="27"/>
  <c r="H16" i="27"/>
  <c r="H15" i="27"/>
  <c r="H14" i="27"/>
  <c r="J8" i="27"/>
  <c r="J7" i="27"/>
  <c r="L2" i="27"/>
  <c r="J41" i="26"/>
  <c r="H41" i="26"/>
  <c r="H40" i="26"/>
  <c r="H39" i="26"/>
  <c r="H38" i="26"/>
  <c r="H35" i="26"/>
  <c r="B31" i="26"/>
  <c r="I15" i="26"/>
  <c r="E15" i="26"/>
  <c r="I10" i="26"/>
  <c r="E10" i="26"/>
  <c r="H34" i="25"/>
  <c r="F34" i="25"/>
  <c r="F33" i="25"/>
  <c r="F32" i="25"/>
  <c r="F31" i="25"/>
  <c r="C31" i="25"/>
  <c r="K38" i="25"/>
  <c r="F38" i="25"/>
  <c r="F37" i="25"/>
  <c r="F36" i="25"/>
  <c r="K35" i="25"/>
  <c r="C35" i="25"/>
  <c r="K30" i="25"/>
  <c r="H30" i="25"/>
  <c r="F30" i="25"/>
  <c r="F29" i="25"/>
  <c r="F28" i="25"/>
  <c r="K27" i="25"/>
  <c r="F27" i="25"/>
  <c r="C27" i="25"/>
  <c r="I12" i="25"/>
  <c r="I11" i="25"/>
  <c r="C9" i="25"/>
  <c r="L2" i="25"/>
  <c r="H21" i="24"/>
  <c r="A8" i="24"/>
  <c r="C7" i="24" s="1"/>
  <c r="A7" i="24"/>
  <c r="A15" i="24" s="1"/>
  <c r="J27" i="23"/>
  <c r="E27" i="23"/>
  <c r="N23" i="23"/>
  <c r="J23" i="23"/>
  <c r="E23" i="23"/>
  <c r="E20" i="23"/>
  <c r="I13" i="23"/>
  <c r="K12" i="23"/>
  <c r="I12" i="23"/>
  <c r="I11" i="23"/>
  <c r="I10" i="23"/>
  <c r="I9" i="23"/>
  <c r="I19" i="22"/>
  <c r="F19" i="22"/>
  <c r="B19" i="22"/>
  <c r="F18" i="22"/>
  <c r="B18" i="22"/>
  <c r="K16" i="22"/>
  <c r="H16" i="22"/>
  <c r="H15" i="22"/>
  <c r="H14" i="22"/>
  <c r="H13" i="22"/>
  <c r="J7" i="22"/>
  <c r="J6" i="22"/>
  <c r="L2" i="22"/>
  <c r="J40" i="21"/>
  <c r="H40" i="21"/>
  <c r="H39" i="21"/>
  <c r="H38" i="21"/>
  <c r="H37" i="21"/>
  <c r="H33" i="21"/>
  <c r="B29" i="21"/>
  <c r="I15" i="21"/>
  <c r="E15" i="21"/>
  <c r="I10" i="21"/>
  <c r="E10" i="21"/>
  <c r="I21" i="20"/>
  <c r="F21" i="20"/>
  <c r="D21" i="20"/>
  <c r="D20" i="20"/>
  <c r="D19" i="20"/>
  <c r="O18" i="20"/>
  <c r="I18" i="20"/>
  <c r="D18" i="20"/>
  <c r="A18" i="20"/>
  <c r="I10" i="20"/>
  <c r="I9" i="20"/>
  <c r="C7" i="20"/>
  <c r="L2" i="20"/>
  <c r="G61" i="5"/>
  <c r="J18" i="36" s="1"/>
  <c r="E54" i="5"/>
  <c r="A8" i="38" s="1"/>
  <c r="H7" i="38" s="1"/>
  <c r="C7" i="38" s="1"/>
  <c r="L51" i="5"/>
  <c r="L9" i="34" s="1"/>
  <c r="E11" i="30"/>
  <c r="L30" i="5"/>
  <c r="F18" i="26" s="1"/>
  <c r="L13" i="5"/>
  <c r="H30" i="46"/>
  <c r="H29" i="46"/>
  <c r="A1" i="5"/>
  <c r="M9" i="50" l="1"/>
  <c r="E18" i="49" s="1"/>
  <c r="M9" i="44"/>
  <c r="E18" i="43" s="1"/>
  <c r="J4" i="33"/>
  <c r="J4" i="38"/>
  <c r="J4" i="29"/>
  <c r="A5" i="46"/>
  <c r="J4" i="24"/>
  <c r="E15" i="5"/>
  <c r="E32" i="5"/>
  <c r="F7" i="29"/>
  <c r="K7" i="29" s="1"/>
  <c r="A15" i="33"/>
  <c r="A4" i="21"/>
  <c r="F18" i="21"/>
  <c r="M35" i="25"/>
  <c r="A17" i="33"/>
  <c r="F7" i="24"/>
  <c r="K7" i="24" s="1"/>
  <c r="A13" i="24"/>
  <c r="A10" i="33"/>
  <c r="C9" i="33" s="1"/>
  <c r="I9" i="33" s="1"/>
  <c r="K27" i="41"/>
  <c r="K28" i="41" s="1"/>
  <c r="A13" i="29"/>
  <c r="E21" i="32"/>
  <c r="A11" i="33"/>
  <c r="H34" i="26"/>
  <c r="A4" i="30"/>
  <c r="L10" i="47"/>
  <c r="A4" i="26"/>
  <c r="E21" i="49"/>
  <c r="H32" i="21"/>
  <c r="H27" i="30"/>
  <c r="H31" i="34"/>
  <c r="H28" i="30"/>
  <c r="E21" i="37"/>
  <c r="E7" i="38"/>
  <c r="K11" i="20"/>
  <c r="L15" i="21"/>
  <c r="L8" i="22"/>
  <c r="A9" i="24"/>
  <c r="L15" i="26"/>
  <c r="L9" i="27"/>
  <c r="A9" i="29"/>
  <c r="A13" i="33"/>
  <c r="A5" i="34"/>
  <c r="L11" i="42"/>
  <c r="H32" i="46"/>
  <c r="O5" i="50"/>
  <c r="A19" i="24"/>
  <c r="A19" i="29"/>
  <c r="G19" i="31"/>
  <c r="H30" i="34"/>
  <c r="A7" i="38"/>
  <c r="L10" i="41"/>
  <c r="E21" i="43"/>
  <c r="L11" i="48"/>
  <c r="K27" i="47"/>
  <c r="K28" i="47" s="1"/>
  <c r="H31" i="21"/>
  <c r="E21" i="23"/>
  <c r="A10" i="24"/>
  <c r="A12" i="24" s="1"/>
  <c r="A17" i="24"/>
  <c r="H33" i="26"/>
  <c r="E21" i="28"/>
  <c r="A10" i="29"/>
  <c r="A17" i="29"/>
  <c r="L11" i="31"/>
  <c r="H33" i="34"/>
  <c r="H29" i="40"/>
  <c r="A11" i="29"/>
  <c r="L8" i="30"/>
  <c r="H30" i="30"/>
  <c r="L14" i="39"/>
  <c r="H30" i="40"/>
  <c r="E55" i="5"/>
  <c r="A11" i="24"/>
  <c r="K13" i="25"/>
  <c r="A9" i="33"/>
  <c r="L10" i="35"/>
  <c r="L10" i="36"/>
  <c r="A5" i="40"/>
  <c r="L14" i="45"/>
  <c r="H34" i="21"/>
  <c r="H36" i="26"/>
  <c r="F12" i="30"/>
  <c r="G31" i="35"/>
  <c r="H32" i="40"/>
  <c r="O5" i="44"/>
  <c r="E17" i="26" l="1"/>
  <c r="C20" i="52"/>
  <c r="L18" i="20"/>
  <c r="C7" i="52"/>
  <c r="K18" i="22"/>
  <c r="E17" i="21"/>
  <c r="K19" i="27"/>
  <c r="M27" i="25"/>
  <c r="A12" i="33"/>
  <c r="F11" i="24"/>
  <c r="K11" i="24" s="1"/>
  <c r="A9" i="38"/>
  <c r="A15" i="38"/>
  <c r="A11" i="38"/>
  <c r="A17" i="38"/>
  <c r="A13" i="38"/>
  <c r="A19" i="38"/>
  <c r="A10" i="38"/>
  <c r="H9" i="38" s="1"/>
  <c r="C9" i="38" s="1"/>
  <c r="E56" i="5"/>
  <c r="C9" i="29"/>
  <c r="F9" i="29"/>
  <c r="A14" i="24"/>
  <c r="F9" i="24"/>
  <c r="C9" i="24"/>
  <c r="C11" i="24" s="1"/>
  <c r="A12" i="29"/>
  <c r="C11" i="33" l="1"/>
  <c r="I11" i="33" s="1"/>
  <c r="A14" i="33"/>
  <c r="F11" i="29"/>
  <c r="K11" i="29" s="1"/>
  <c r="C11" i="29"/>
  <c r="A14" i="29"/>
  <c r="C13" i="24"/>
  <c r="F13" i="24"/>
  <c r="K13" i="24" s="1"/>
  <c r="A16" i="24"/>
  <c r="K9" i="29"/>
  <c r="E57" i="5"/>
  <c r="A12" i="38"/>
  <c r="H11" i="38" s="1"/>
  <c r="C11" i="38" s="1"/>
  <c r="K9" i="24"/>
  <c r="E9" i="38"/>
  <c r="C13" i="33" l="1"/>
  <c r="I13" i="33" s="1"/>
  <c r="A16" i="33"/>
  <c r="F15" i="24"/>
  <c r="C15" i="24"/>
  <c r="A18" i="24"/>
  <c r="C13" i="29"/>
  <c r="A16" i="29"/>
  <c r="F13" i="29"/>
  <c r="E11" i="38"/>
  <c r="A14" i="38"/>
  <c r="H13" i="38" s="1"/>
  <c r="C13" i="38" s="1"/>
  <c r="E58" i="5"/>
  <c r="C15" i="33" l="1"/>
  <c r="I15" i="33" s="1"/>
  <c r="A18" i="33"/>
  <c r="E13" i="38"/>
  <c r="K13" i="29"/>
  <c r="F15" i="29"/>
  <c r="K15" i="29" s="1"/>
  <c r="C15" i="29"/>
  <c r="A18" i="29"/>
  <c r="F17" i="24"/>
  <c r="K17" i="24" s="1"/>
  <c r="C17" i="24"/>
  <c r="A20" i="24"/>
  <c r="K15" i="24"/>
  <c r="E59" i="5"/>
  <c r="A16" i="38"/>
  <c r="H15" i="38" s="1"/>
  <c r="C15" i="38" s="1"/>
  <c r="A20" i="33" l="1"/>
  <c r="C19" i="33" s="1"/>
  <c r="I19" i="33" s="1"/>
  <c r="C17" i="33"/>
  <c r="I17" i="33" s="1"/>
  <c r="A18" i="38"/>
  <c r="H17" i="38" s="1"/>
  <c r="C17" i="38" s="1"/>
  <c r="E60" i="5"/>
  <c r="A20" i="38" s="1"/>
  <c r="H19" i="38" s="1"/>
  <c r="C19" i="38" s="1"/>
  <c r="E15" i="38"/>
  <c r="F17" i="29"/>
  <c r="K17" i="29" s="1"/>
  <c r="C17" i="29"/>
  <c r="A20" i="29"/>
  <c r="F19" i="24"/>
  <c r="K19" i="24" s="1"/>
  <c r="M21" i="24" s="1"/>
  <c r="K21" i="24" s="1"/>
  <c r="E18" i="23" s="1"/>
  <c r="C19" i="24"/>
  <c r="L21" i="33" l="1"/>
  <c r="I21" i="33" s="1"/>
  <c r="E18" i="32" s="1"/>
  <c r="C21" i="33"/>
  <c r="E19" i="38"/>
  <c r="E17" i="38"/>
  <c r="F19" i="29"/>
  <c r="C19" i="29"/>
  <c r="C21" i="24"/>
  <c r="K19" i="29" l="1"/>
  <c r="M21" i="29" s="1"/>
  <c r="K21" i="29" s="1"/>
  <c r="E18" i="28" s="1"/>
  <c r="C21" i="29"/>
  <c r="E18"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Windows ユーザー</author>
    <author>user</author>
    <author>親泊尚人</author>
  </authors>
  <commentList>
    <comment ref="E7" authorId="0" shapeId="0" xr:uid="{00000000-0006-0000-0400-000001000000}">
      <text>
        <r>
          <rPr>
            <sz val="11"/>
            <color theme="1"/>
            <rFont val="ＭＳ Ｐゴシック"/>
            <family val="3"/>
            <charset val="128"/>
            <scheme val="minor"/>
          </rPr>
          <t>会社の正式名称を記載して下さい。</t>
        </r>
      </text>
    </comment>
    <comment ref="E13" authorId="0" shapeId="0" xr:uid="{00000000-0006-0000-0400-000002000000}">
      <text>
        <r>
          <rPr>
            <sz val="11"/>
            <color theme="1"/>
            <rFont val="ＭＳ Ｐゴシック"/>
            <family val="3"/>
            <charset val="128"/>
            <scheme val="minor"/>
          </rPr>
          <t>契約開始日を入力して下さい。但し告示日から選挙期日の前日までに限る。</t>
        </r>
      </text>
    </comment>
    <comment ref="I13" authorId="0" shapeId="0" xr:uid="{00000000-0006-0000-0400-000003000000}">
      <text>
        <r>
          <rPr>
            <sz val="11"/>
            <color theme="1"/>
            <rFont val="ＭＳ Ｐゴシック"/>
            <family val="3"/>
            <charset val="128"/>
            <scheme val="minor"/>
          </rPr>
          <t>契約終了日を入力して下さい。但し告示日から選挙期日の前日までに限る。</t>
        </r>
      </text>
    </comment>
    <comment ref="E14" authorId="0" shapeId="0" xr:uid="{00000000-0006-0000-0400-000004000000}">
      <text>
        <r>
          <rPr>
            <sz val="11"/>
            <color theme="1"/>
            <rFont val="ＭＳ Ｐゴシック"/>
            <family val="3"/>
            <charset val="128"/>
            <scheme val="minor"/>
          </rPr>
          <t>数字のみ入力して下さい。
1日の上限額は64,500円です。</t>
        </r>
      </text>
    </comment>
    <comment ref="E15" authorId="1" shapeId="0" xr:uid="{EFFDA5E0-E9C2-4782-BE97-0F2009EFD7AC}">
      <text>
        <r>
          <rPr>
            <sz val="9"/>
            <color indexed="81"/>
            <rFont val="MS P ゴシック"/>
            <family val="3"/>
            <charset val="128"/>
          </rPr>
          <t>合計額が請求額と異なる
ときは直接入力してください（端数誤差など）</t>
        </r>
      </text>
    </comment>
    <comment ref="E16" authorId="0" shapeId="0" xr:uid="{00000000-0006-0000-0400-000005000000}">
      <text>
        <r>
          <rPr>
            <sz val="11"/>
            <color theme="1"/>
            <rFont val="ＭＳ Ｐゴシック"/>
            <family val="3"/>
            <charset val="128"/>
            <scheme val="minor"/>
          </rPr>
          <t>メーカー名・車種を入力して下さい。
例：トヨタ ハイエース</t>
        </r>
      </text>
    </comment>
    <comment ref="I16" authorId="0" shapeId="0" xr:uid="{00000000-0006-0000-0400-000006000000}">
      <text>
        <r>
          <rPr>
            <sz val="11"/>
            <color theme="1"/>
            <rFont val="ＭＳ Ｐゴシック"/>
            <family val="3"/>
            <charset val="128"/>
            <scheme val="minor"/>
          </rPr>
          <t>ナンバープレート番号を入力して下さい。
例：沖縄500は6565</t>
        </r>
      </text>
    </comment>
    <comment ref="E17" authorId="1" shapeId="0" xr:uid="{49CDEAC2-3E72-4AE0-9B9F-36EE28636E7C}">
      <text>
        <r>
          <rPr>
            <sz val="11"/>
            <color indexed="81"/>
            <rFont val="MS P ゴシック"/>
            <family val="3"/>
            <charset val="128"/>
          </rPr>
          <t>運送契約の年月日を入力します。
契約期間より前の日付になります。</t>
        </r>
      </text>
    </comment>
    <comment ref="E18" authorId="2" shapeId="0" xr:uid="{00000000-0006-0000-0400-000008000000}">
      <text>
        <r>
          <rPr>
            <sz val="11"/>
            <color theme="1"/>
            <rFont val="ＭＳ Ｐゴシック"/>
            <family val="3"/>
            <charset val="128"/>
            <scheme val="minor"/>
          </rPr>
          <t xml:space="preserve">請求書の振込先口座を記入してください。
</t>
        </r>
      </text>
    </comment>
    <comment ref="E24" authorId="0" shapeId="0" xr:uid="{00000000-0006-0000-0400-00000D000000}">
      <text>
        <r>
          <rPr>
            <sz val="11"/>
            <color theme="1"/>
            <rFont val="ＭＳ Ｐゴシック"/>
            <family val="3"/>
            <charset val="128"/>
            <scheme val="minor"/>
          </rPr>
          <t>会社の正式名称を記載して下さい。</t>
        </r>
      </text>
    </comment>
    <comment ref="E30" authorId="0" shapeId="0" xr:uid="{00000000-0006-0000-0400-00000E000000}">
      <text>
        <r>
          <rPr>
            <sz val="11"/>
            <color theme="1"/>
            <rFont val="ＭＳ Ｐゴシック"/>
            <family val="3"/>
            <charset val="128"/>
            <scheme val="minor"/>
          </rPr>
          <t>契約開始日を入力して下さい。但し告示日から選挙期日の前日までに限る。</t>
        </r>
      </text>
    </comment>
    <comment ref="I30" authorId="0" shapeId="0" xr:uid="{00000000-0006-0000-0400-00000F000000}">
      <text>
        <r>
          <rPr>
            <sz val="11"/>
            <color theme="1"/>
            <rFont val="ＭＳ Ｐゴシック"/>
            <family val="3"/>
            <charset val="128"/>
            <scheme val="minor"/>
          </rPr>
          <t>契約終了日を入力して下さい。但し告示日から選挙期日の前日までに限る。</t>
        </r>
      </text>
    </comment>
    <comment ref="E31" authorId="0" shapeId="0" xr:uid="{00000000-0006-0000-0400-000010000000}">
      <text>
        <r>
          <rPr>
            <sz val="11"/>
            <color theme="1"/>
            <rFont val="ＭＳ Ｐゴシック"/>
            <family val="3"/>
            <charset val="128"/>
            <scheme val="minor"/>
          </rPr>
          <t>数字のみ入力して下さい。
1日の上限額は16,100円です。</t>
        </r>
      </text>
    </comment>
    <comment ref="E32" authorId="1" shapeId="0" xr:uid="{D23C2816-1177-4DFD-99B3-98AF54BF91BD}">
      <text>
        <r>
          <rPr>
            <sz val="9"/>
            <color indexed="81"/>
            <rFont val="MS P ゴシック"/>
            <family val="3"/>
            <charset val="128"/>
          </rPr>
          <t>合計額が請求額と異なる
ときは直接入力してください（端数誤差など）</t>
        </r>
      </text>
    </comment>
    <comment ref="E33" authorId="0" shapeId="0" xr:uid="{00000000-0006-0000-0400-000011000000}">
      <text>
        <r>
          <rPr>
            <sz val="11"/>
            <color theme="1"/>
            <rFont val="ＭＳ Ｐゴシック"/>
            <family val="3"/>
            <charset val="128"/>
            <scheme val="minor"/>
          </rPr>
          <t>メーカー名・車種を入力して下さい。
例：トヨタ ハイエース</t>
        </r>
      </text>
    </comment>
    <comment ref="I33" authorId="0" shapeId="0" xr:uid="{00000000-0006-0000-0400-000012000000}">
      <text>
        <r>
          <rPr>
            <sz val="11"/>
            <color theme="1"/>
            <rFont val="ＭＳ Ｐゴシック"/>
            <family val="3"/>
            <charset val="128"/>
            <scheme val="minor"/>
          </rPr>
          <t>ナンバープレート番号を入力して下さい。
例：沖縄500は6565</t>
        </r>
      </text>
    </comment>
    <comment ref="E36" authorId="2" shapeId="0" xr:uid="{5EB1C2CE-0FC1-4A5C-A3EF-E7B2B684A899}">
      <text>
        <r>
          <rPr>
            <sz val="11"/>
            <color theme="1"/>
            <rFont val="ＭＳ Ｐゴシック"/>
            <family val="3"/>
            <charset val="128"/>
            <scheme val="minor"/>
          </rPr>
          <t xml:space="preserve">請求書の振込先口座を記入してください。
</t>
        </r>
      </text>
    </comment>
    <comment ref="E42" authorId="0" shapeId="0" xr:uid="{00000000-0006-0000-0400-000025000000}">
      <text>
        <r>
          <rPr>
            <sz val="11"/>
            <color theme="1"/>
            <rFont val="ＭＳ Ｐゴシック"/>
            <family val="3"/>
            <charset val="128"/>
            <scheme val="minor"/>
          </rPr>
          <t>会社の正式名称を記載して下さい。</t>
        </r>
      </text>
    </comment>
    <comment ref="E48" authorId="0" shapeId="0" xr:uid="{E43934ED-8758-468E-B2B4-D8B729489334}">
      <text>
        <r>
          <rPr>
            <sz val="11"/>
            <color theme="1"/>
            <rFont val="ＭＳ Ｐゴシック"/>
            <family val="3"/>
            <charset val="128"/>
            <scheme val="minor"/>
          </rPr>
          <t>ナンバープレート番号を入力して下さい。</t>
        </r>
      </text>
    </comment>
    <comment ref="E51" authorId="0" shapeId="0" xr:uid="{00000000-0006-0000-0400-000026000000}">
      <text>
        <r>
          <rPr>
            <sz val="11"/>
            <color theme="1"/>
            <rFont val="ＭＳ Ｐゴシック"/>
            <family val="3"/>
            <charset val="128"/>
            <scheme val="minor"/>
          </rPr>
          <t>契約開始日を入力して下さい。但し告示日から選挙期日の前日までに限る。</t>
        </r>
      </text>
    </comment>
    <comment ref="I51" authorId="0" shapeId="0" xr:uid="{00000000-0006-0000-0400-000027000000}">
      <text>
        <r>
          <rPr>
            <sz val="11"/>
            <color theme="1"/>
            <rFont val="ＭＳ Ｐゴシック"/>
            <family val="3"/>
            <charset val="128"/>
            <scheme val="minor"/>
          </rPr>
          <t xml:space="preserve">契約終了日を入力して下さい。但し告示日から選挙期日の前日までに限る。
</t>
        </r>
      </text>
    </comment>
    <comment ref="E52" authorId="0" shapeId="0" xr:uid="{00000000-0006-0000-0400-000028000000}">
      <text>
        <r>
          <rPr>
            <sz val="11"/>
            <color theme="1"/>
            <rFont val="ＭＳ Ｐゴシック"/>
            <family val="3"/>
            <charset val="128"/>
            <scheme val="minor"/>
          </rPr>
          <t xml:space="preserve">数字のみ入力して下さい。
</t>
        </r>
      </text>
    </comment>
    <comment ref="G54" authorId="0" shapeId="0" xr:uid="{00000000-0006-0000-0400-000029000000}">
      <text>
        <r>
          <rPr>
            <sz val="11"/>
            <color theme="1"/>
            <rFont val="ＭＳ Ｐゴシック"/>
            <family val="3"/>
            <charset val="128"/>
            <scheme val="minor"/>
          </rPr>
          <t>給油量を数値で入力してください。</t>
        </r>
      </text>
    </comment>
    <comment ref="I54" authorId="0" shapeId="0" xr:uid="{00000000-0006-0000-0400-00002A000000}">
      <text>
        <r>
          <rPr>
            <sz val="11"/>
            <color theme="1"/>
            <rFont val="ＭＳ Ｐゴシック"/>
            <family val="3"/>
            <charset val="128"/>
            <scheme val="minor"/>
          </rPr>
          <t>燃料単価が日によって異なるときは直接入力してください。</t>
        </r>
      </text>
    </comment>
    <comment ref="K54" authorId="1" shapeId="0" xr:uid="{6C62A6C7-0F9B-4180-BE88-C9558672F55F}">
      <text>
        <r>
          <rPr>
            <sz val="11"/>
            <color indexed="81"/>
            <rFont val="MS P ゴシック"/>
            <family val="3"/>
            <charset val="128"/>
          </rPr>
          <t>合計額が請求額と異なる
ときは直接入力してください（端数誤差など）</t>
        </r>
        <r>
          <rPr>
            <b/>
            <sz val="9"/>
            <color indexed="81"/>
            <rFont val="MS P ゴシック"/>
            <family val="3"/>
            <charset val="128"/>
          </rPr>
          <t xml:space="preserve">
</t>
        </r>
      </text>
    </comment>
    <comment ref="S54" authorId="0" shapeId="0" xr:uid="{7C38FD54-24D9-40F1-A957-ECC772AF3046}">
      <text>
        <r>
          <rPr>
            <sz val="11"/>
            <color theme="1"/>
            <rFont val="ＭＳ Ｐゴシック"/>
            <family val="3"/>
            <charset val="128"/>
            <scheme val="minor"/>
          </rPr>
          <t>給油量を数値で入力してください。</t>
        </r>
      </text>
    </comment>
    <comment ref="G61" authorId="1" shapeId="0" xr:uid="{9942B0BF-9FCD-453C-BE0D-B478B77E88E3}">
      <text>
        <r>
          <rPr>
            <sz val="11"/>
            <color indexed="81"/>
            <rFont val="MS P ゴシック"/>
            <family val="3"/>
            <charset val="128"/>
          </rPr>
          <t>合計が内訳と異なる
ときは直接入力してください（端数誤差など）</t>
        </r>
        <r>
          <rPr>
            <b/>
            <sz val="9"/>
            <color indexed="81"/>
            <rFont val="MS P ゴシック"/>
            <family val="3"/>
            <charset val="128"/>
          </rPr>
          <t xml:space="preserve">
</t>
        </r>
      </text>
    </comment>
    <comment ref="K61" authorId="1" shapeId="0" xr:uid="{ADC66D39-BD49-474D-9470-888FCCBCEB24}">
      <text>
        <r>
          <rPr>
            <sz val="11"/>
            <color indexed="81"/>
            <rFont val="MS P ゴシック"/>
            <family val="3"/>
            <charset val="128"/>
          </rPr>
          <t>合計額が請求額と異なる
ときは直接入力してください（端数誤差など）</t>
        </r>
        <r>
          <rPr>
            <b/>
            <sz val="9"/>
            <color indexed="81"/>
            <rFont val="MS P ゴシック"/>
            <family val="3"/>
            <charset val="128"/>
          </rPr>
          <t xml:space="preserve">
</t>
        </r>
      </text>
    </comment>
    <comment ref="S61" authorId="1" shapeId="0" xr:uid="{03A4BC8C-6125-4E8B-89FB-876EE57F1B45}">
      <text>
        <r>
          <rPr>
            <sz val="11"/>
            <color indexed="81"/>
            <rFont val="MS P ゴシック"/>
            <family val="3"/>
            <charset val="128"/>
          </rPr>
          <t>合計が内訳と異なる
ときは直接入力してください（端数誤差など）</t>
        </r>
        <r>
          <rPr>
            <b/>
            <sz val="9"/>
            <color indexed="81"/>
            <rFont val="MS P ゴシック"/>
            <family val="3"/>
            <charset val="128"/>
          </rPr>
          <t xml:space="preserve">
</t>
        </r>
      </text>
    </comment>
    <comment ref="E64" authorId="2" shapeId="0" xr:uid="{00000000-0006-0000-0400-00003A000000}">
      <text>
        <r>
          <rPr>
            <sz val="11"/>
            <color theme="1"/>
            <rFont val="ＭＳ Ｐゴシック"/>
            <family val="3"/>
            <charset val="128"/>
            <scheme val="minor"/>
          </rPr>
          <t xml:space="preserve">振込先金融機関名を入力して下さい。
例：○○銀行
</t>
        </r>
      </text>
    </comment>
    <comment ref="E70" authorId="0" shapeId="0" xr:uid="{DFB3D078-01A0-46B6-9FB5-1612470F26AC}">
      <text>
        <r>
          <rPr>
            <sz val="11"/>
            <color theme="1"/>
            <rFont val="ＭＳ Ｐゴシック"/>
            <family val="3"/>
            <charset val="128"/>
            <scheme val="minor"/>
          </rPr>
          <t>会社の正式名称を記載して下さい。</t>
        </r>
      </text>
    </comment>
    <comment ref="E74" authorId="0" shapeId="0" xr:uid="{89888701-BA13-4A7E-8026-1E8C0DB13A3B}">
      <text>
        <r>
          <rPr>
            <sz val="11"/>
            <color theme="1"/>
            <rFont val="ＭＳ Ｐゴシック"/>
            <family val="3"/>
            <charset val="128"/>
            <scheme val="minor"/>
          </rPr>
          <t>契約開始日を入力して下さい。但し告示日から選挙期日の前日までに限る。</t>
        </r>
      </text>
    </comment>
    <comment ref="I74" authorId="0" shapeId="0" xr:uid="{ACABB961-8932-49FD-8103-4E7E24B92CA9}">
      <text>
        <r>
          <rPr>
            <sz val="11"/>
            <color theme="1"/>
            <rFont val="ＭＳ Ｐゴシック"/>
            <family val="3"/>
            <charset val="128"/>
            <scheme val="minor"/>
          </rPr>
          <t>契約終了日を入力して下さい。但し告示日から選挙期日の前日までに限る。</t>
        </r>
      </text>
    </comment>
    <comment ref="E75" authorId="0" shapeId="0" xr:uid="{4DAD861B-F7A7-41CB-8C7D-2CBAEC27A1E4}">
      <text>
        <r>
          <rPr>
            <sz val="11"/>
            <color theme="1"/>
            <rFont val="ＭＳ Ｐゴシック"/>
            <family val="3"/>
            <charset val="128"/>
            <scheme val="minor"/>
          </rPr>
          <t>1日当たりの上限額は12,500円です。</t>
        </r>
      </text>
    </comment>
    <comment ref="E76" authorId="3" shapeId="0" xr:uid="{AD3074D8-90F5-4BE7-AC15-E42D8A4C0CCF}">
      <text>
        <r>
          <rPr>
            <sz val="10"/>
            <color indexed="81"/>
            <rFont val="MS P ゴシック"/>
            <family val="3"/>
            <charset val="128"/>
          </rPr>
          <t>合計額が契約金額と異なる
ときは直接入力してください</t>
        </r>
      </text>
    </comment>
    <comment ref="E79" authorId="2" shapeId="0" xr:uid="{A4DA50ED-8A3C-42CC-88BA-6B4A80CB7394}">
      <text>
        <r>
          <rPr>
            <sz val="11"/>
            <color theme="1"/>
            <rFont val="ＭＳ Ｐゴシック"/>
            <family val="3"/>
            <charset val="128"/>
            <scheme val="minor"/>
          </rPr>
          <t xml:space="preserve">振込先金融機関名を入力して下さい。
例：○○銀行
</t>
        </r>
      </text>
    </comment>
    <comment ref="E85" authorId="0" shapeId="0" xr:uid="{00000000-0006-0000-0400-000049000000}">
      <text>
        <r>
          <rPr>
            <sz val="11"/>
            <color theme="1"/>
            <rFont val="ＭＳ Ｐゴシック"/>
            <family val="3"/>
            <charset val="128"/>
            <scheme val="minor"/>
          </rPr>
          <t>会社の正式名称を記載して下さい。</t>
        </r>
      </text>
    </comment>
    <comment ref="E91" authorId="0" shapeId="0" xr:uid="{00000000-0006-0000-0400-00004A000000}">
      <text>
        <r>
          <rPr>
            <sz val="11"/>
            <color theme="1"/>
            <rFont val="ＭＳ Ｐゴシック"/>
            <family val="3"/>
            <charset val="128"/>
            <scheme val="minor"/>
          </rPr>
          <t>数字のみ入力して下さい。</t>
        </r>
      </text>
    </comment>
    <comment ref="E92" authorId="0" shapeId="0" xr:uid="{00000000-0006-0000-0400-00004B000000}">
      <text>
        <r>
          <rPr>
            <sz val="11"/>
            <color theme="1"/>
            <rFont val="ＭＳ Ｐゴシック"/>
            <family val="3"/>
            <charset val="128"/>
            <scheme val="minor"/>
          </rPr>
          <t xml:space="preserve">数字のみ入力して下さい。
</t>
        </r>
      </text>
    </comment>
    <comment ref="E93" authorId="3" shapeId="0" xr:uid="{23733E55-4898-4DA9-895F-33A34C055BC5}">
      <text>
        <r>
          <rPr>
            <b/>
            <sz val="9"/>
            <color indexed="81"/>
            <rFont val="MS P ゴシック"/>
            <family val="3"/>
            <charset val="128"/>
          </rPr>
          <t xml:space="preserve">合計額が計算と異なる
ときは直接入力してください（端数誤差など）
</t>
        </r>
      </text>
    </comment>
    <comment ref="E96" authorId="2" shapeId="0" xr:uid="{00000000-0006-0000-0400-00004E000000}">
      <text>
        <r>
          <rPr>
            <sz val="11"/>
            <color theme="1"/>
            <rFont val="ＭＳ Ｐゴシック"/>
            <family val="3"/>
            <charset val="128"/>
            <scheme val="minor"/>
          </rPr>
          <t xml:space="preserve">振込先金融機関名を入力して下さい。
例：○○銀行
</t>
        </r>
      </text>
    </comment>
    <comment ref="E97" authorId="2" shapeId="0" xr:uid="{00000000-0006-0000-0400-00004F000000}">
      <text>
        <r>
          <rPr>
            <sz val="11"/>
            <color theme="1"/>
            <rFont val="ＭＳ Ｐゴシック"/>
            <family val="3"/>
            <charset val="128"/>
            <scheme val="minor"/>
          </rPr>
          <t xml:space="preserve">振込先金融機関の支店名を入力して下さい。
例：△△支店
</t>
        </r>
      </text>
    </comment>
    <comment ref="E98" authorId="2" shapeId="0" xr:uid="{00000000-0006-0000-0400-000050000000}">
      <text>
        <r>
          <rPr>
            <sz val="11"/>
            <color theme="1"/>
            <rFont val="ＭＳ Ｐゴシック"/>
            <family val="3"/>
            <charset val="128"/>
            <scheme val="minor"/>
          </rPr>
          <t xml:space="preserve">振込先口座の預金種目を入力して下さい。
</t>
        </r>
      </text>
    </comment>
    <comment ref="E99" authorId="2" shapeId="0" xr:uid="{00000000-0006-0000-0400-000051000000}">
      <text>
        <r>
          <rPr>
            <sz val="11"/>
            <color theme="1"/>
            <rFont val="ＭＳ Ｐゴシック"/>
            <family val="3"/>
            <charset val="128"/>
            <scheme val="minor"/>
          </rPr>
          <t xml:space="preserve">振込先口座番号を入力して下さい。
</t>
        </r>
      </text>
    </comment>
    <comment ref="E100" authorId="2" shapeId="0" xr:uid="{00000000-0006-0000-0400-000052000000}">
      <text>
        <r>
          <rPr>
            <sz val="11"/>
            <color theme="1"/>
            <rFont val="ＭＳ Ｐゴシック"/>
            <family val="3"/>
            <charset val="128"/>
            <scheme val="minor"/>
          </rPr>
          <t xml:space="preserve">振込先口座の名義人を全角カタカナで入力して下さい。
</t>
        </r>
      </text>
    </comment>
    <comment ref="E102" authorId="0" shapeId="0" xr:uid="{00000000-0006-0000-0400-00003F000000}">
      <text>
        <r>
          <rPr>
            <sz val="11"/>
            <color theme="1"/>
            <rFont val="ＭＳ Ｐゴシック"/>
            <family val="3"/>
            <charset val="128"/>
            <scheme val="minor"/>
          </rPr>
          <t>会社の正式名称を記載して下さい。</t>
        </r>
      </text>
    </comment>
    <comment ref="E108" authorId="0" shapeId="0" xr:uid="{00000000-0006-0000-0400-000040000000}">
      <text>
        <r>
          <rPr>
            <sz val="11"/>
            <color theme="1"/>
            <rFont val="ＭＳ Ｐゴシック"/>
            <family val="3"/>
            <charset val="128"/>
            <scheme val="minor"/>
          </rPr>
          <t>数字のみ入力して下さい。</t>
        </r>
      </text>
    </comment>
    <comment ref="E109" authorId="0" shapeId="0" xr:uid="{00000000-0006-0000-0400-000041000000}">
      <text>
        <r>
          <rPr>
            <sz val="11"/>
            <color theme="1"/>
            <rFont val="ＭＳ Ｐゴシック"/>
            <family val="3"/>
            <charset val="128"/>
            <scheme val="minor"/>
          </rPr>
          <t xml:space="preserve">数字のみ入力して下さい。
</t>
        </r>
      </text>
    </comment>
    <comment ref="E110" authorId="3" shapeId="0" xr:uid="{26F9CE90-9B7E-40B9-AB41-38C480133370}">
      <text>
        <r>
          <rPr>
            <b/>
            <sz val="9"/>
            <color indexed="81"/>
            <rFont val="MS P ゴシック"/>
            <family val="3"/>
            <charset val="128"/>
          </rPr>
          <t xml:space="preserve">合計額が計算と異なる
ときは直接入力してください（端数誤差など）
</t>
        </r>
      </text>
    </comment>
    <comment ref="E113" authorId="2" shapeId="0" xr:uid="{00000000-0006-0000-0400-000044000000}">
      <text>
        <r>
          <rPr>
            <sz val="11"/>
            <color theme="1"/>
            <rFont val="ＭＳ Ｐゴシック"/>
            <family val="3"/>
            <charset val="128"/>
            <scheme val="minor"/>
          </rPr>
          <t xml:space="preserve">振込先金融機関名を入力して下さい。
例：○○銀行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2" authorId="0" shapeId="0" xr:uid="{00000000-0006-0000-3200-000001000000}">
      <text>
        <r>
          <rPr>
            <sz val="11"/>
            <color theme="1"/>
            <rFont val="ＭＳ Ｐゴシック"/>
            <family val="3"/>
            <charset val="128"/>
            <scheme val="minor"/>
          </rPr>
          <t xml:space="preserve">全角文字列で入力すること！！
</t>
        </r>
      </text>
    </comment>
    <comment ref="B3" authorId="0" shapeId="0" xr:uid="{00000000-0006-0000-3200-000002000000}">
      <text>
        <r>
          <rPr>
            <sz val="11"/>
            <color theme="1"/>
            <rFont val="ＭＳ Ｐゴシック"/>
            <family val="3"/>
            <charset val="128"/>
            <scheme val="minor"/>
          </rPr>
          <t xml:space="preserve">全角文字列で入力すること！！
</t>
        </r>
      </text>
    </comment>
    <comment ref="B10" authorId="0" shapeId="0" xr:uid="{00000000-0006-0000-3200-000003000000}">
      <text>
        <r>
          <rPr>
            <sz val="11"/>
            <color theme="1"/>
            <rFont val="ＭＳ Ｐゴシック"/>
            <family val="3"/>
            <charset val="128"/>
            <scheme val="minor"/>
          </rPr>
          <t>Pass：</t>
        </r>
      </text>
    </comment>
  </commentList>
</comments>
</file>

<file path=xl/sharedStrings.xml><?xml version="1.0" encoding="utf-8"?>
<sst xmlns="http://schemas.openxmlformats.org/spreadsheetml/2006/main" count="1261" uniqueCount="463">
  <si>
    <t>項　目</t>
  </si>
  <si>
    <t>入　力　欄</t>
  </si>
  <si>
    <t>候補者氏名</t>
  </si>
  <si>
    <t>氏　　名</t>
  </si>
  <si>
    <t>住　　所</t>
  </si>
  <si>
    <t>分　類</t>
  </si>
  <si>
    <t>備　　考</t>
  </si>
  <si>
    <t>共通</t>
  </si>
  <si>
    <t>候補者名</t>
  </si>
  <si>
    <t>候補者住所</t>
  </si>
  <si>
    <t>住所方書</t>
  </si>
  <si>
    <t>運送会社名</t>
  </si>
  <si>
    <t>※「運送契約」は｢自動車借入れ」「運転手」｢燃料供給」の契約との併用による公費負担請求はできません。</t>
  </si>
  <si>
    <t>運送会社住所</t>
  </si>
  <si>
    <t>運送会社電話</t>
  </si>
  <si>
    <t>契約者名</t>
  </si>
  <si>
    <t>契約期間</t>
  </si>
  <si>
    <t>～</t>
  </si>
  <si>
    <t>日間</t>
  </si>
  <si>
    <t>契約単価(1日当たり)</t>
  </si>
  <si>
    <t>契約金額</t>
  </si>
  <si>
    <t>請求金額</t>
  </si>
  <si>
    <t>契約日</t>
  </si>
  <si>
    <t>金融機関名</t>
  </si>
  <si>
    <t>支店名</t>
  </si>
  <si>
    <t>預金種目</t>
  </si>
  <si>
    <t>口座番号</t>
  </si>
  <si>
    <t>口座名義カナ</t>
  </si>
  <si>
    <t>自動車借入契約</t>
  </si>
  <si>
    <t>契約会社名</t>
  </si>
  <si>
    <t>契約会社住所</t>
  </si>
  <si>
    <t>契約会社電話</t>
  </si>
  <si>
    <t>届出日</t>
  </si>
  <si>
    <t>運転手雇用契約</t>
  </si>
  <si>
    <t>契約者住所</t>
  </si>
  <si>
    <t>※｢運送契約｣との併用による公費負担請求はできません。</t>
  </si>
  <si>
    <t>契約者電話</t>
  </si>
  <si>
    <t>報酬額(1日当たり)</t>
  </si>
  <si>
    <t>燃料供給契約</t>
  </si>
  <si>
    <t>給油する場所</t>
  </si>
  <si>
    <t>所在地</t>
  </si>
  <si>
    <t>名称</t>
  </si>
  <si>
    <t>契約単価(1㍑当たり)</t>
  </si>
  <si>
    <t>(参考)</t>
  </si>
  <si>
    <t>合　　計</t>
  </si>
  <si>
    <t>ポスター作成契約</t>
  </si>
  <si>
    <t>契約単価(1枚当たり)</t>
  </si>
  <si>
    <t>作成枚数</t>
  </si>
  <si>
    <t>納入期限</t>
  </si>
  <si>
    <t>ビラ作成契約</t>
  </si>
  <si>
    <t>○○○銀行</t>
  </si>
  <si>
    <t>△△△支店</t>
  </si>
  <si>
    <t>1　普通</t>
  </si>
  <si>
    <t>(株)松田レンタリース</t>
  </si>
  <si>
    <t>那覇市金城1-○－○</t>
  </si>
  <si>
    <t>松田レンタリースビル１階</t>
  </si>
  <si>
    <t>098-222-3333</t>
  </si>
  <si>
    <t>代表取締役専務</t>
  </si>
  <si>
    <t>松田　太郎</t>
  </si>
  <si>
    <t>□□□銀行</t>
  </si>
  <si>
    <t>○□△支店</t>
  </si>
  <si>
    <t>那覇市首里石嶺町2-○－○</t>
  </si>
  <si>
    <t>□○△銀行</t>
  </si>
  <si>
    <t>○◎◎支店</t>
  </si>
  <si>
    <t>シマブクロ　○○</t>
  </si>
  <si>
    <t>那覇市繁多川1-○－△</t>
  </si>
  <si>
    <t>三原第5ビル2階</t>
  </si>
  <si>
    <t>□○△○銀行</t>
  </si>
  <si>
    <t>×▽▼支店</t>
  </si>
  <si>
    <t>那覇市上之屋9-9-9</t>
  </si>
  <si>
    <t>098-999-8888</t>
  </si>
  <si>
    <t>代表取締役</t>
  </si>
  <si>
    <t>□☆☆銀行</t>
  </si>
  <si>
    <t>□○☆▼支店</t>
  </si>
  <si>
    <t>住　　　所</t>
  </si>
  <si>
    <t>印</t>
  </si>
  <si>
    <t>様</t>
  </si>
  <si>
    <t>那覇市選挙管理委員会</t>
  </si>
  <si>
    <t>委員長</t>
  </si>
  <si>
    <t>備考</t>
  </si>
  <si>
    <t>第１号様式（第２条関係）</t>
  </si>
  <si>
    <t>選挙運動用自動車の使用の契約届出書</t>
  </si>
  <si>
    <t>　次のとおり選挙運動用自動車の使用の契約をしたので届け出ます。</t>
  </si>
  <si>
    <t>１　一般乗用旅客自動車運送事業者との契約による場合</t>
  </si>
  <si>
    <t>契約年月日</t>
  </si>
  <si>
    <t>契約の相手方の氏名及び住所（法人にあっては、名称、所在地及び代表者の氏名）</t>
  </si>
  <si>
    <t>契　約　内　容</t>
  </si>
  <si>
    <t>運送契約期間</t>
  </si>
  <si>
    <t>運送契約金額</t>
  </si>
  <si>
    <t>２　１に掲げる場合以外の場合</t>
  </si>
  <si>
    <t>　　　項目
区分</t>
  </si>
  <si>
    <t>契　約
年月日</t>
  </si>
  <si>
    <t>借入期間等</t>
  </si>
  <si>
    <t>自動車の
借 入 れ</t>
  </si>
  <si>
    <t>運転手の
雇 　 用</t>
  </si>
  <si>
    <t>燃料代</t>
  </si>
  <si>
    <t>備　考</t>
  </si>
  <si>
    <t>運　送　契　約　書</t>
  </si>
  <si>
    <t>使 　用 　目　 的</t>
  </si>
  <si>
    <t>公職選挙法第１４１条に基づき、選挙運動のために使用する。</t>
  </si>
  <si>
    <t>車種及び登録番号</t>
  </si>
  <si>
    <t>又は車両番号</t>
  </si>
  <si>
    <t>台　　　　　　数</t>
  </si>
  <si>
    <t>１　台</t>
  </si>
  <si>
    <t>使　 用　 期　 間</t>
  </si>
  <si>
    <t>契　 約　 金　 額</t>
  </si>
  <si>
    <t>(消費税込)</t>
  </si>
  <si>
    <t>請 求 及 び 支 払</t>
  </si>
  <si>
    <t>その他</t>
  </si>
  <si>
    <t>甲</t>
  </si>
  <si>
    <t>乙</t>
  </si>
  <si>
    <t>名　　称</t>
  </si>
  <si>
    <t>代 表 者</t>
  </si>
  <si>
    <t>第10様式(その１)（第５条関係）</t>
  </si>
  <si>
    <t>選挙運動用自動車使用証明書(自動車)</t>
  </si>
  <si>
    <t>次のとおり選挙運動用自動車を使用したものであることを証明します。</t>
  </si>
  <si>
    <t>運 送 等 契 約 区 分</t>
  </si>
  <si>
    <t>①</t>
  </si>
  <si>
    <t>一般乗用旅客自動車運送事業者との運送契約による場合</t>
  </si>
  <si>
    <t>２</t>
  </si>
  <si>
    <t>左に掲げる場合以外の場合</t>
  </si>
  <si>
    <t>（該当する方の番号に○をしてください。）</t>
  </si>
  <si>
    <t>運送事業者等の氏名及び住所（法人にあっては、名称、所在地及び代表者の氏名）</t>
  </si>
  <si>
    <t>氏名(名称)</t>
  </si>
  <si>
    <t>代  表  者</t>
  </si>
  <si>
    <t>車種及び自動車登録番号又は車両番号</t>
  </si>
  <si>
    <t>運　送　等　年　月　日</t>
  </si>
  <si>
    <t>運 送 等 金 額</t>
  </si>
  <si>
    <t>１</t>
  </si>
  <si>
    <t>　この証明書は、使用の実績に基づいて、運送事業者等ごとに別々に作成し、候補者から運送事業者等に提出してください。</t>
  </si>
  <si>
    <t>　運送事業者等が那覇市に支払を請求するときは、この証明書を請求書に添付してください。</t>
  </si>
  <si>
    <t>３</t>
  </si>
  <si>
    <t>　この証明書を発行した候補者について供託物が没収された場合には、運送事業者等は、那覇市に請求することはできません。</t>
  </si>
  <si>
    <t>４</t>
  </si>
  <si>
    <t>　公費負担の限度額は、選挙運動用自動車１台につき１日当たり次の金額までです。</t>
  </si>
  <si>
    <t>(1)　一般乗用旅客自動車運送事業者との運送契約による場合　　　６４,５００円</t>
  </si>
  <si>
    <t>(2)　(1)以外の場合　　　　　　　　　　　　　　　　　　　　　 １６,１００円</t>
  </si>
  <si>
    <t>５</t>
  </si>
  <si>
    <t>　同一の日において一般乗用旅客自動車運送事業者との運送契約（「運送等契約区分」欄の１）とそれ以外の契約（「運送等契約区分」欄の２）とのいずれもが締結された場合には、公費負担の対象となるのは候補者が指定する一の契約に限られていますので、その指定をした一の契約のみについて記載してください。</t>
  </si>
  <si>
    <t>６</t>
  </si>
  <si>
    <t>　同一の日において一般乗用旅客自動車運送事業者との運送契約又はそれ以外の契約により２台以上の選挙運動用自動車が使用される場合には、公費負担の対象となるのは候補者が指定する１台に限られていますので、その指定をした１台のみについて記載してください。</t>
  </si>
  <si>
    <t>７</t>
  </si>
  <si>
    <t>　５の場合には候補者の指定した契約以外の契約及び６の場合には候補者の指定した選挙運動用自動車以外の選挙運動用自動車については、那覇市に支払を請求することはできません。</t>
  </si>
  <si>
    <t>第13号様式（その１）（第６条関係）</t>
  </si>
  <si>
    <t>請求書（選挙運動用自動車の使用）</t>
  </si>
  <si>
    <t>令和　　　年　　　月　　　日</t>
  </si>
  <si>
    <t>那　覇　市　長　　　様</t>
  </si>
  <si>
    <t>氏名（名称）</t>
  </si>
  <si>
    <t>代表者（法人）</t>
  </si>
  <si>
    <t>TEL</t>
  </si>
  <si>
    <t>　那覇市議会議員及び那覇市長の選挙における選挙運動の公費負担に関する条例第４条の規定により、次の金額の支払を請求します。</t>
  </si>
  <si>
    <t>円(消費税込)</t>
  </si>
  <si>
    <t>請求内容</t>
  </si>
  <si>
    <t>(別紙)請求内訳書のとおり</t>
  </si>
  <si>
    <t>選挙名</t>
  </si>
  <si>
    <t>振込先</t>
  </si>
  <si>
    <t>口座名義(カタカナ）</t>
  </si>
  <si>
    <t>　この請求書は、候補者から受領した選挙運動用自動車使用証明書（燃料代の請求の場合には、このほかに選挙運動用自動車燃料代確認書及び給油伝票（燃料の供給を受けた日付、燃料の供給を受けた選挙運動用自動車の自動車登録番号のうち自動車登録規則（昭和45年運輸省令第７号）第13条第１項第４号に規定する４けた以下のアラビア数字又は車両番号のうち道路運送車両法施行規則（昭和26年運輸省令第74号）第36条の17第１項第４号若しくは第36条の18第１項第３号に規定する４けた以下のアラビア数字、燃料供給量及び燃料供給金額が記載された書面で、燃料供給業者から給油の際に受領したものをいう。）の写し）とともに選挙の期日後速やかに提出してください。</t>
  </si>
  <si>
    <t>　候補者が供託物を没収された場合には、那覇市に支払を請求することはできません。</t>
  </si>
  <si>
    <t>　燃料代の請求は、契約届出書に記載された選挙運動用自動車に供給したもので、自動車燃料代確認書に記載され「確認金額」の範囲内に限られます。</t>
  </si>
  <si>
    <t>　契約者が法人の場合は、那覇市に債権者登録されている口座を振込先として記載してください。契約者が法人以外で那覇市に債権者登録されていない場合は、振込先口座を記載の上、通帳の写しを添付してください。</t>
  </si>
  <si>
    <t>（別紙）その１</t>
  </si>
  <si>
    <t>使用年月日</t>
  </si>
  <si>
    <t>運送金額（ア）</t>
  </si>
  <si>
    <t>基準限度額（イ）</t>
  </si>
  <si>
    <t>計</t>
  </si>
  <si>
    <t>「請求金額」欄には、（ア）又は（イ）のうちいずれか少ない方の額を記載してください。</t>
  </si>
  <si>
    <t>車　両　賃　貸　借　契　約　書</t>
  </si>
  <si>
    <t>公職選挙法第１４１条に基づき、選挙運動のため使用する。</t>
  </si>
  <si>
    <t>使用上の義務等</t>
  </si>
  <si>
    <t>　甲は、法令に従い、本件車両の運行義務を負うことはもちろん、乙の定める約款に従う義務を負う。</t>
  </si>
  <si>
    <t>　この契約に基づく契約金額については、乙は、那覇市議会議員及び那覇市長の選挙における選挙運動の公費負担に関する条例に基づき、那覇市に請求するものとし、甲はこれに必要な手続を遅滞なく行わなければならない。
　なお、那覇市に請求する金額が、契約金額に満たないときは、甲は乙に対し、不足額を速やかに支払うものとする。
　但し、甲が公職選挙法第９３条（供託物の没収）の規定に該当した場合は、乙は那覇市には請求できない。</t>
  </si>
  <si>
    <t>第10号様式(その１)（第５条関係）</t>
  </si>
  <si>
    <t>②</t>
  </si>
  <si>
    <t>　同一の日において一般乗用旅客自動車運送事業者との運送契約又はそれ以外の契約により２台以上の選挙運動用自動車が使用される場合には、公費負担の対象となるのは候補者の指定する１台に限られていますので、その指定をした１台のみについて記載してください。</t>
  </si>
  <si>
    <t>（別紙）その２</t>
  </si>
  <si>
    <t>（１）　自動車の借入れ</t>
  </si>
  <si>
    <t>借入れ金額（ア）</t>
  </si>
  <si>
    <t>16,100円×1台
＝16,100円</t>
  </si>
  <si>
    <t>自　動　車　運　転　契　約　書</t>
  </si>
  <si>
    <t>運 転 す る 期 間</t>
  </si>
  <si>
    <t>運転する車両の登録番号又は車両番号</t>
  </si>
  <si>
    <t>第10号様式(その３)（第５条関係）</t>
  </si>
  <si>
    <t>選挙運動用自動車使用証明書(運転手)</t>
  </si>
  <si>
    <t>次のとおり運転手を使用するものであることを証明します。</t>
  </si>
  <si>
    <t>運転手の氏名及び住所</t>
  </si>
  <si>
    <t>雇 用 年 月 日</t>
  </si>
  <si>
    <t>報 酬 の 額</t>
  </si>
  <si>
    <t>　この証明書は、運転手ごとに別々に作成し、候補者から運転手に提出してください。</t>
  </si>
  <si>
    <t>　運転手が那覇市に支払を請求するときは、この証明書を請求書に添付してください。</t>
  </si>
  <si>
    <t>　この証明書を発行した候補者について供託物が没収された場合には、運転手は那覇市に支払を請求することはできません。</t>
  </si>
  <si>
    <t>　公費負担の限度額は、選挙運動用自動車１台につき１日を通じて１２，５００円までです。</t>
  </si>
  <si>
    <t>　同一の日において２人以上の選挙運動用自動車の運転手が雇用された場合には、公費負担の対象となるのは候補者の指定する１人に限られていますので、その指定をした１人のみについて記載してください。</t>
  </si>
  <si>
    <t>　候補者の指定した運転手以外の運転手は、那覇市に支払を請求することはできません。</t>
  </si>
  <si>
    <t>（３）　運転手</t>
  </si>
  <si>
    <t>雇用年月日</t>
  </si>
  <si>
    <t>報酬（ア）</t>
  </si>
  <si>
    <t>選 挙 運 動 用 自 動 車 用 燃 料 供 給 契 約 書</t>
  </si>
  <si>
    <t>供 給 す る 期 間</t>
  </si>
  <si>
    <t>供 給 す る 場 所</t>
  </si>
  <si>
    <t>名　 称</t>
  </si>
  <si>
    <t>供給を受ける自動車の登録番号又は車両番号</t>
  </si>
  <si>
    <t>第４号様式(第３条関係)</t>
  </si>
  <si>
    <t>選挙運動用自動車燃料代確認申請書</t>
  </si>
  <si>
    <t>　次の自動車燃料代につき、那覇市議会議員及び那覇市長の選挙における選挙運動の公費負担</t>
  </si>
  <si>
    <t>に関する条例第４条第２号イの規定による確認を受けたいので申請します。</t>
  </si>
  <si>
    <t>代　表　者</t>
  </si>
  <si>
    <t>燃料の供給を受ける選挙運動用自動車の自動車登録番号又は車両番号</t>
  </si>
  <si>
    <t>確認申請金額</t>
  </si>
  <si>
    <t>区　　分</t>
  </si>
  <si>
    <t>購　入　金　額</t>
  </si>
  <si>
    <t>左のうち確認済み又は確認申請金額</t>
  </si>
  <si>
    <t>前回までの累積金額(a)</t>
  </si>
  <si>
    <t>0円</t>
  </si>
  <si>
    <t>今回の購入金額(b)</t>
  </si>
  <si>
    <t>燃料代計(a)+(b)</t>
  </si>
  <si>
    <t>この申請書は、選挙運動用自動車の燃料代について公費負担の対象となるものの確認を受けるためのものです。</t>
  </si>
  <si>
    <t>この申請書は、燃料供給業者毎に別々に候補者から那覇市選挙管理委員会に提出してください。</t>
  </si>
  <si>
    <t>「燃料の供給を受ける選挙運動用自動車の登録番号又は車両番号」には、契約届出書に記載された選挙運動用自動車の自動車登録番号又は車両番号を記載してください。</t>
  </si>
  <si>
    <t>「前回までの累積金額」には、他の燃料供給業者から購入した金額をも含めて記載してください。</t>
  </si>
  <si>
    <t>公費負担の限度額算出の日数については、無投票となった場合には、立候補届出をした日から無投票が確定した日までとなり、また、自動車使用に関する運送等契約において一般乗用旅客自動車運送事業者との契約が締結されている場合には、その日を除いた日数になります。</t>
  </si>
  <si>
    <t>第10号様式(その２)（第５条関係）</t>
  </si>
  <si>
    <t>選挙運動用自動車使用証明書(燃料)</t>
  </si>
  <si>
    <t>次のとおり燃料を使用するものであることを証明します。</t>
  </si>
  <si>
    <t>燃料供給業者の氏名及び住所（法人にあっては、名称、所在地及び代表者の氏名）</t>
  </si>
  <si>
    <t>燃 料 供 給 年 月 日</t>
  </si>
  <si>
    <t>燃料の供給を受けた選挙運動用自動車の自動車登録番号又は車両番号</t>
  </si>
  <si>
    <t>燃料供給量</t>
  </si>
  <si>
    <t>燃料供給金額</t>
  </si>
  <si>
    <t>　この証明書は、使用の実績に基づいて、燃料供給業者ごとに別々に作成し、給油伝票（燃料の供給を受けた日付、燃料の供給を受けた選挙運動用自動車の自動車登録番号のうち自動車登録規則（昭和45年運輸省令第7号）第13条第1項第4号に規定する4けた以下のアラビア数字又は車両番号のうち道路運送車両法施行規則（昭和26年運輸省令第74号）第36条の17条1項4号若しくは第36条の18第1項第3号に規定する4けた以下のアラビア数字、燃料供給量及び燃料供給金額が記載された書面で、燃料供給業者から給油の際に受領したものをいう。以下同じ。）の写しを添えて、候補者から燃料供給業者に提出してください。</t>
  </si>
  <si>
    <t>　「燃料の供給を受けた選挙運動用自動車の自動車登録番号又は車両番号」欄には、契約届出書に記載された選挙運動用自動車の自動車登録番号又は車両番号を記載してください。</t>
  </si>
  <si>
    <t>　「燃料の供給を受けた選挙運動用自動車の自動車登録番号又は車両番号」欄、「燃料供給量」欄及び「燃料供給金額」欄は、燃料の供給を受けた日ごとに記載してください。</t>
  </si>
  <si>
    <t>　燃料供給業者が那覇市に支払を請求するときは、この証明書及び給油伝票の写しを請求書に添付してください。</t>
  </si>
  <si>
    <t>　この証明書を発行した候補者について供託物が没収された場合には、燃料供給業者は、那覇市に支払を請求することはできません。</t>
  </si>
  <si>
    <t>　公費負担の限度額は、候補者から燃料供給業者に提出された確認書に記載された金額までです。</t>
  </si>
  <si>
    <t>　公費負担の限度額算出の日数については、無投票になった場合には、立候補届出をした日から無投票が確定した日までとなり、また、選挙運動用自動車使用に関する運送等契約において一般乗用旅客自動車運送事業者との契約が締結されている場合には、その日数を除いた日数となります｡</t>
  </si>
  <si>
    <t>（２）　燃料代</t>
  </si>
  <si>
    <t>販売年月日</t>
  </si>
  <si>
    <t>販 売 金 額（ア）</t>
  </si>
  <si>
    <t>「基準限度額区」（計）欄には、確認書に記載された額の合計を記載してください。</t>
  </si>
  <si>
    <t>「請求金額」欄には、（ア）の（計）欄又は（イ）の（計）欄のいずれか少ない方の額を記載してください。</t>
  </si>
  <si>
    <t>「燃料の供給を受けた選挙運動用自動車の自動車登録番号又は車両番号」欄には、契約届出書に記載された選挙運動用自動車の自動車登録番号又は車両番号を記載してください。</t>
  </si>
  <si>
    <t>「燃料の供給を受けた選挙運動用自動車の自動車登録番号又は車両番号」欄及び「（ア）」欄は、燃料の供給を受けた日ごとに記載してください。</t>
  </si>
  <si>
    <t>第２号様式（第２条関係）</t>
  </si>
  <si>
    <t>選挙運動用ビラ作成契約届出書</t>
  </si>
  <si>
    <t>　次のとおり選挙運動用ビラの作成契約を締結したので届け出ます。</t>
  </si>
  <si>
    <t>作成契約枚数</t>
  </si>
  <si>
    <t>作成契約金額</t>
  </si>
  <si>
    <t>備　考　　契約届出書には、契約書の写しを添付してください。</t>
  </si>
  <si>
    <t xml:space="preserve"> </t>
  </si>
  <si>
    <t>選 挙 運 動 用 ビ ラ 作 成 契 約 書</t>
  </si>
  <si>
    <t>物　　　　　　　品</t>
  </si>
  <si>
    <t>公職選挙法第１４２条に定めるビラ</t>
  </si>
  <si>
    <t>数　　　　　　　量</t>
  </si>
  <si>
    <t>契　 約　 金 　額</t>
  </si>
  <si>
    <t>（単価：</t>
  </si>
  <si>
    <t>)</t>
  </si>
  <si>
    <t>納　 入　 期　 限</t>
  </si>
  <si>
    <t>　この契約に基づく契約金額については、乙は、那覇市議会議員及び那覇市長の選挙における選挙運動の公費負担に関する条例に基づき、那覇市に請求するものとし、甲はこれに必要な手続きを遅滞なく行わなければならない。
　なお、那覇市に請求する金額が、契約金額に満たないときは、甲は乙に対し、不足額を速やかに支払うものとする。
　但し、甲が公職選挙法第９３条（供託物の没収）の規定に該当した場合は、乙は那覇市には請求できない。</t>
  </si>
  <si>
    <t>第５号様式(第３条関係)</t>
  </si>
  <si>
    <t>選挙運動用ビラ作成枚数確認申請書</t>
  </si>
  <si>
    <t>　次のビラ作成枚数につき、那覇市議会議員及び那覇市長の選挙における選挙運動の公費負担に関する条例第８条の規定による確認を受けたいので申請します。</t>
  </si>
  <si>
    <t>確認申請枚数</t>
  </si>
  <si>
    <t>購　入　枚　数</t>
  </si>
  <si>
    <t>左のうち確認済又は確認申請枚数</t>
  </si>
  <si>
    <t>前回までの累積枚数(a)</t>
  </si>
  <si>
    <t>0枚</t>
  </si>
  <si>
    <t>今回の購入枚数(b)</t>
  </si>
  <si>
    <t>枚数計(a)+(b)</t>
  </si>
  <si>
    <t xml:space="preserve"> この申請書は、選挙運動用ビラ作成枚数について公費負担の対象となるものの確認を受けるためのものです。</t>
  </si>
  <si>
    <t xml:space="preserve"> この申請書は、ビラ作成業者ごとに別々に候補者から那覇市選挙管理委員会に提出してください。</t>
  </si>
  <si>
    <t xml:space="preserve"> 「前回までの累積枚数」には、他のビラ作成業者によって作成された枚数をも含めて記載してください。</t>
  </si>
  <si>
    <t>第11号様式（第５条関係）</t>
  </si>
  <si>
    <t>選挙運動用ビラ作成証明書</t>
  </si>
  <si>
    <t>次のとおりビラを作成したものであることを証明します。</t>
  </si>
  <si>
    <t>ビラ作成業者の氏名及び住所（法人にあっては、名称、所在地及び代表者の氏名）</t>
  </si>
  <si>
    <t>作　　成　　枚　　数</t>
  </si>
  <si>
    <t>作　　成　　金　　額</t>
  </si>
  <si>
    <t>ビ　ラ　法　定　枚　数</t>
  </si>
  <si>
    <t>　この証明書は、作成の実績に基づいて、ビラ作成業者ごとに別々に作成し、候補者からビラ作成業者に提出してください。</t>
  </si>
  <si>
    <t>　ビラ作成業者が那覇市に支払を請求するときは、この証明書を請求書に添付してください。</t>
  </si>
  <si>
    <t>　この証明書を発行した候補者について供託物が没収された場合には、ビラ作成業者は、那覇市に支払を請求することはできません。</t>
  </si>
  <si>
    <t>第13号様式（その２）（第６条関係）</t>
  </si>
  <si>
    <t>請求書（選挙運動用ビラの作成）</t>
  </si>
  <si>
    <t>この請求書は、候補者から受領した選挙運動用ビラ作成枚数確認書及び選挙運動用ビラ作成証明書とともに選挙の期日後速やかに提出してください。</t>
  </si>
  <si>
    <t>候補者が供託物を没収された場合には、那覇市に支払を請求することはできません。</t>
  </si>
  <si>
    <t>契約者が法人の場合は、那覇市に債権者登録されている口座を振込先として記載してください。契約者が法人以外で那覇市に債権者登録されていない場合は、振込先口座を記載の上、通帳の写しを添付してください。</t>
  </si>
  <si>
    <t>（別紙）</t>
  </si>
  <si>
    <t>請　求　内　訳　書</t>
  </si>
  <si>
    <t>ビラ
法定枚数</t>
  </si>
  <si>
    <t>作成金額</t>
  </si>
  <si>
    <t>基準限度額</t>
  </si>
  <si>
    <t>単価
Ａ</t>
  </si>
  <si>
    <t>枚数
Ｂ</t>
  </si>
  <si>
    <t>金　額
Ａ×Ｂ
＝Ｃ</t>
  </si>
  <si>
    <t>単価
Ｄ</t>
  </si>
  <si>
    <t>枚数
Ｅ</t>
  </si>
  <si>
    <t>金　額
Ｄ×Ｅ
＝Ｆ</t>
  </si>
  <si>
    <t>単価
Ｇ</t>
  </si>
  <si>
    <t>枚数
Ｈ</t>
  </si>
  <si>
    <t>金額
Ｇ×Ｈ
＝Ｉ</t>
  </si>
  <si>
    <t>「ビラ法定枚数」の欄には、選挙運動用ビラ作成証明書の「ビラ法定枚数」欄に記載された枚数を記載してください。</t>
  </si>
  <si>
    <t>Ｄ欄には、那覇市議会議員及び那覇市長の選挙における選挙運動の公費負担に関する条例第８条の規定による額を記載してください。</t>
  </si>
  <si>
    <t>Ｅ欄には、選挙運動用ビラ作成枚数確認書により確認された作成枚数を記載してください。</t>
  </si>
  <si>
    <t>Ｇ欄には、Ａ欄とＤ欄とを比較して少ない方の額を記載してください。</t>
  </si>
  <si>
    <t>Ｈ欄には、Ｂ欄とＥ欄とを比較して少ない方の枚数を記載してください。</t>
  </si>
  <si>
    <t>第３号様式（第２条関係）</t>
  </si>
  <si>
    <t>選挙運動用ポスター作成契約届出書</t>
  </si>
  <si>
    <t>　次のとおり選挙運動用ポスターの作成契約を締結したので届け出ます。</t>
  </si>
  <si>
    <t>選 挙 運 動 用 ポ ス タ ー 作 成 契 約 書</t>
  </si>
  <si>
    <t>公職選挙法第１４３条に定めるポスター</t>
  </si>
  <si>
    <t>第６号様式(第３条関係)</t>
  </si>
  <si>
    <t>選挙運動用ポスター作成枚数確認申請書</t>
  </si>
  <si>
    <t>　次のポスター作成枚数につき、那覇市議会議員及び那覇市長の選挙における選挙運動の公費負担に関する条例第11条の規定による確認を受けたいので申請します。</t>
  </si>
  <si>
    <t xml:space="preserve"> この申請書は、ポスター作成枚数について公費負担の対象となるものの確認を受けるためのものです。</t>
  </si>
  <si>
    <t xml:space="preserve"> この申請書は、ポスター作成業者ごとに別々に候補者から那覇市選挙管理委員会に提出してください。</t>
  </si>
  <si>
    <t xml:space="preserve"> 「前回までの累積枚数」には、他のポスター作成業者によって作成された枚数をも含めて記載してください。</t>
  </si>
  <si>
    <t>第12号様式（第５条関係）</t>
  </si>
  <si>
    <t>選挙運動用ポスター作成証明書</t>
  </si>
  <si>
    <t>次のとおりポスターを作成したものであることを証明します。</t>
  </si>
  <si>
    <t>ポスター作成業者の氏名及び住所（法人にあっては、名称、所在地及び代表者の氏名）</t>
  </si>
  <si>
    <t>当該選挙におけるポスター掲示場数</t>
  </si>
  <si>
    <t>　この証明書は、作成の実績に基づいて、ポスター作成業者ごとに別々に作成し、候補者からポスター作成業者に提出してください。</t>
  </si>
  <si>
    <t>　ポスター作成業者が那覇市に支払を請求するときは、この証明書を請求書に添付してください。</t>
  </si>
  <si>
    <t>　この証明書を発行した候補者について供託物が没収された場合には、ポスター作成業者は、那覇市に支払を請求することはできません。</t>
  </si>
  <si>
    <t>　１人の候補者を通じて公費負担の対象となる枚数及びそれぞれの契約に基づく公費負担の限度額は、次のとおりです。</t>
  </si>
  <si>
    <t>（１）枚　数</t>
  </si>
  <si>
    <t>　　　当該選挙におけるポスター掲示場数に相当する枚数</t>
  </si>
  <si>
    <t>（２）限度額</t>
  </si>
  <si>
    <t>　　　単価×確認された作成枚数＝限度額</t>
  </si>
  <si>
    <t>第13号様式（その３）（第６条関係）</t>
  </si>
  <si>
    <t>請求書（選挙運動用ポスターの作成）</t>
  </si>
  <si>
    <t>　那覇市議会議員及び那覇市長の選挙における選挙運動の公費負担に関する条例第11条の規定により、次の金額の支払を請求します。</t>
  </si>
  <si>
    <t>この請求書は、候補者から受領した選挙運動用ポスター作成枚数確認書及び選挙運動用ポスター作成証明書とともに選挙の期日後速やかに提出してください。</t>
  </si>
  <si>
    <t>ポスター
掲示場数</t>
  </si>
  <si>
    <t>「ポスター掲示場数」欄には、ポスター作成証明書の「当該選挙におけるポスター掲示場数」欄に記載されたポスター掲示場数を記載してください。</t>
  </si>
  <si>
    <t>Ｄ欄には、次により算出した額を記載してください。</t>
  </si>
  <si>
    <t xml:space="preserve">                     ポスター掲示場数</t>
  </si>
  <si>
    <t>Ｅ欄には、選挙運動用ポスター作成枚数確認書により確認された作成枚数を記載してください。</t>
  </si>
  <si>
    <t>選管入力フォーム</t>
  </si>
  <si>
    <t>選挙日</t>
  </si>
  <si>
    <t>立候補届出日</t>
  </si>
  <si>
    <t>委員長名</t>
  </si>
  <si>
    <t>前原　常雄</t>
  </si>
  <si>
    <t>選挙長名</t>
  </si>
  <si>
    <t>市長名</t>
  </si>
  <si>
    <t>ポスター掲示場数</t>
  </si>
  <si>
    <t>ビラ法定枚数</t>
  </si>
  <si>
    <t>ｓenkan</t>
  </si>
  <si>
    <t>一般運送契約</t>
  </si>
  <si>
    <t>選挙1日目</t>
  </si>
  <si>
    <t>選挙2日目</t>
  </si>
  <si>
    <t>選挙3日目</t>
  </si>
  <si>
    <t>選挙4日目</t>
  </si>
  <si>
    <t>ビラ単価</t>
  </si>
  <si>
    <t>選挙5日目</t>
  </si>
  <si>
    <t>ビラ限度額</t>
  </si>
  <si>
    <t>選挙6日目</t>
  </si>
  <si>
    <t>ポスター基本額</t>
  </si>
  <si>
    <t>選挙7日目</t>
  </si>
  <si>
    <t>ポスター作成単価</t>
  </si>
  <si>
    <t>ポスター単価</t>
  </si>
  <si>
    <t>ポスター限度額</t>
  </si>
  <si>
    <t>入力例</t>
    <rPh sb="0" eb="3">
      <t>ニュウリョクレイ</t>
    </rPh>
    <phoneticPr fontId="16"/>
  </si>
  <si>
    <t>令和７年７月２０日</t>
    <phoneticPr fontId="16"/>
  </si>
  <si>
    <t>令和７年７月１３日</t>
    <phoneticPr fontId="16"/>
  </si>
  <si>
    <t>那覇市議会議員一般選挙</t>
    <rPh sb="7" eb="9">
      <t>イッパン</t>
    </rPh>
    <rPh sb="9" eb="11">
      <t>センキョ</t>
    </rPh>
    <phoneticPr fontId="16"/>
  </si>
  <si>
    <t>知念　覚</t>
    <phoneticPr fontId="16"/>
  </si>
  <si>
    <t>⇒</t>
    <phoneticPr fontId="16"/>
  </si>
  <si>
    <t>一般運送契約（ハイヤー等）</t>
    <rPh sb="0" eb="2">
      <t>イッパン</t>
    </rPh>
    <rPh sb="11" eb="12">
      <t>ナド</t>
    </rPh>
    <phoneticPr fontId="16"/>
  </si>
  <si>
    <t>様式⇒</t>
    <rPh sb="0" eb="2">
      <t>ヨウシキ</t>
    </rPh>
    <phoneticPr fontId="16"/>
  </si>
  <si>
    <t>(有)総務運送</t>
    <phoneticPr fontId="16"/>
  </si>
  <si>
    <t>098-111-2222</t>
    <phoneticPr fontId="16"/>
  </si>
  <si>
    <t>契約者役職</t>
    <rPh sb="3" eb="5">
      <t>ヤクショク</t>
    </rPh>
    <phoneticPr fontId="16"/>
  </si>
  <si>
    <t>契約者役職</t>
    <phoneticPr fontId="16"/>
  </si>
  <si>
    <t>トヨタハイエース</t>
    <phoneticPr fontId="16"/>
  </si>
  <si>
    <t>金融機関名</t>
    <phoneticPr fontId="16"/>
  </si>
  <si>
    <t>ユ)ソウムウンソウ</t>
    <phoneticPr fontId="16"/>
  </si>
  <si>
    <t>　　　項目
区分</t>
    <phoneticPr fontId="16"/>
  </si>
  <si>
    <t xml:space="preserve"> 契約届出書には、契約書の写しを添付してください。</t>
    <phoneticPr fontId="16"/>
  </si>
  <si>
    <t>2の「契約内容」欄の「借入れ期間等」には、「自動車の借入れ」にあっては借入れ期間を、「燃料代」にあっては燃料の供給を受ける選挙運動用自動車の自動車登録番号又は車両番号を、「運転手の雇用」にあっては雇用期間を記載してください。</t>
    <phoneticPr fontId="16"/>
  </si>
  <si>
    <t>２</t>
    <phoneticPr fontId="16"/>
  </si>
  <si>
    <t>１</t>
    <phoneticPr fontId="16"/>
  </si>
  <si>
    <t>３</t>
    <phoneticPr fontId="16"/>
  </si>
  <si>
    <t>「燃料代」にあっては、単価契約を締結した場合には、「備考」に契約単価を記載してください。(なお、2の「契約内容」には契約の見込額を記載して差し支えありません。)</t>
    <phoneticPr fontId="16"/>
  </si>
  <si>
    <t>　次のとおり選挙運動用自動車の使用の契約を締結したので届け出ます。</t>
    <phoneticPr fontId="16"/>
  </si>
  <si>
    <t>　この契約に基づく契約金額については、乙は、那覇市議会議員及び那覇市長の選挙における選挙運動の公費負担に関する条例に基づき、那覇市に請求するものとし、甲はこれに必要な手続を遅滞なく行わなければならない。
　なお、那覇市に請求する金額が、契約金額に満たないときは、甲は、乙に対し、不足額を速やかに支払うものとする。
　但し、甲が公職選挙法第９３条（供託物の没収）の規定に該当した場合は、乙は那覇市には請求できない。</t>
    <phoneticPr fontId="16"/>
  </si>
  <si>
    <t>那　覇　市　長　　　様</t>
    <phoneticPr fontId="16"/>
  </si>
  <si>
    <t>　請求内訳書（一般乗用旅客自動車運送事業者との運送契約により自動車を使用した場合）</t>
    <phoneticPr fontId="16"/>
  </si>
  <si>
    <t>「請求金額」欄には、（ア）又は（イ）のうちいずれか少ない方の額を記載してください。</t>
    <phoneticPr fontId="16"/>
  </si>
  <si>
    <t>16,100円×1台
＝16,100円</t>
    <phoneticPr fontId="16"/>
  </si>
  <si>
    <t>※｢運送契約｣との併用による公費負担請求はできません。
※契約届出書は「自動車借入」「運転手雇用」「燃料供給」の三つの契約の入力が完了した後に印刷します。</t>
    <rPh sb="63" eb="65">
      <t>ニュウリョク</t>
    </rPh>
    <rPh sb="66" eb="68">
      <t>カンリョウ</t>
    </rPh>
    <rPh sb="70" eb="71">
      <t>アト</t>
    </rPh>
    <rPh sb="72" eb="74">
      <t>インサツ</t>
    </rPh>
    <phoneticPr fontId="16"/>
  </si>
  <si>
    <t>カ）マツダレンタリース</t>
  </si>
  <si>
    <t>7654321</t>
  </si>
  <si>
    <t>小渡　○○</t>
    <phoneticPr fontId="16"/>
  </si>
  <si>
    <t>代表取締役</t>
    <rPh sb="0" eb="5">
      <t>ダイヒョウトリシマリヤク</t>
    </rPh>
    <phoneticPr fontId="16"/>
  </si>
  <si>
    <t>098-444-5555</t>
    <phoneticPr fontId="16"/>
  </si>
  <si>
    <t>(有)●●●石油</t>
    <phoneticPr fontId="16"/>
  </si>
  <si>
    <t>那覇市牧志１-○-○</t>
    <phoneticPr fontId="16"/>
  </si>
  <si>
    <t>契約年月日</t>
    <rPh sb="2" eb="5">
      <t>ネンガッピ</t>
    </rPh>
    <phoneticPr fontId="16"/>
  </si>
  <si>
    <t>車両番号</t>
    <rPh sb="0" eb="2">
      <t>シャリョウ</t>
    </rPh>
    <rPh sb="2" eb="4">
      <t>バンゴウ</t>
    </rPh>
    <phoneticPr fontId="16"/>
  </si>
  <si>
    <t>契約単価
１リットル</t>
    <rPh sb="0" eb="4">
      <t>ケイヤクタンカ</t>
    </rPh>
    <phoneticPr fontId="16"/>
  </si>
  <si>
    <t>車両番号</t>
    <phoneticPr fontId="16"/>
  </si>
  <si>
    <t>給油した日</t>
    <rPh sb="0" eb="2">
      <t>キュウユ</t>
    </rPh>
    <rPh sb="4" eb="5">
      <t>ヒ</t>
    </rPh>
    <phoneticPr fontId="16"/>
  </si>
  <si>
    <t>単価</t>
    <rPh sb="0" eb="2">
      <t>タンカ</t>
    </rPh>
    <phoneticPr fontId="16"/>
  </si>
  <si>
    <t>給油量(ℓ)</t>
    <rPh sb="0" eb="2">
      <t>キュウユ</t>
    </rPh>
    <rPh sb="2" eb="3">
      <t>リョウ</t>
    </rPh>
    <phoneticPr fontId="16"/>
  </si>
  <si>
    <t>給油した日
給油量
単価
請求額</t>
    <rPh sb="10" eb="12">
      <t>タンカ</t>
    </rPh>
    <rPh sb="13" eb="16">
      <t>セイキュウガク</t>
    </rPh>
    <phoneticPr fontId="16"/>
  </si>
  <si>
    <t>カ）●●●セキユ</t>
    <phoneticPr fontId="16"/>
  </si>
  <si>
    <t>車種/車両番号</t>
    <phoneticPr fontId="16"/>
  </si>
  <si>
    <t>車種/車両番号</t>
    <phoneticPr fontId="16"/>
  </si>
  <si>
    <t>沖縄500あ9876</t>
    <phoneticPr fontId="16"/>
  </si>
  <si>
    <t>　請求内訳書（一般乗用旅客自動車運送事業者以外の者と契約により自動車を使用した場合）</t>
    <phoneticPr fontId="16"/>
  </si>
  <si>
    <t>契約届出書</t>
    <rPh sb="0" eb="5">
      <t>ケイヤクトドケデショ</t>
    </rPh>
    <phoneticPr fontId="16"/>
  </si>
  <si>
    <t>契約書</t>
    <rPh sb="0" eb="3">
      <t>ケイヤクショ</t>
    </rPh>
    <phoneticPr fontId="16"/>
  </si>
  <si>
    <t>証明書</t>
    <rPh sb="0" eb="3">
      <t>ショウメイショ</t>
    </rPh>
    <phoneticPr fontId="16"/>
  </si>
  <si>
    <t>請求書</t>
    <rPh sb="0" eb="3">
      <t>セイキュウショ</t>
    </rPh>
    <phoneticPr fontId="16"/>
  </si>
  <si>
    <t>請求内訳書</t>
    <rPh sb="0" eb="4">
      <t>セイキュウウチワケ</t>
    </rPh>
    <rPh sb="4" eb="5">
      <t>ショ</t>
    </rPh>
    <phoneticPr fontId="16"/>
  </si>
  <si>
    <t>入力フォーム（公営費）に戻る</t>
    <rPh sb="0" eb="2">
      <t>ニュウリョク</t>
    </rPh>
    <rPh sb="7" eb="9">
      <t>コウエイ</t>
    </rPh>
    <rPh sb="9" eb="10">
      <t>ヒ</t>
    </rPh>
    <rPh sb="12" eb="13">
      <t>モド</t>
    </rPh>
    <phoneticPr fontId="16"/>
  </si>
  <si>
    <t>確認申請</t>
    <rPh sb="0" eb="4">
      <t>カクニンシンセイ</t>
    </rPh>
    <phoneticPr fontId="16"/>
  </si>
  <si>
    <t>　那覇市議会議員及び那覇市長の選挙における選挙運動の公費負担に関する条例第４条の規定により、次の金額の支払を請求します。</t>
    <phoneticPr fontId="16"/>
  </si>
  <si>
    <t>契約届出書</t>
    <rPh sb="0" eb="2">
      <t>ケイヤク</t>
    </rPh>
    <rPh sb="2" eb="5">
      <t>トドケデショ</t>
    </rPh>
    <phoneticPr fontId="16"/>
  </si>
  <si>
    <t>カ）ナハインサツ</t>
  </si>
  <si>
    <t>　那覇市議会議員及び那覇市長の選挙における選挙運動の公費負担に関する条例第８条の規定により、次の金額の支払を請求します。</t>
    <phoneticPr fontId="16"/>
  </si>
  <si>
    <t>数　量</t>
    <phoneticPr fontId="16"/>
  </si>
  <si>
    <t>物　品</t>
    <phoneticPr fontId="16"/>
  </si>
  <si>
    <t>契約金額</t>
    <phoneticPr fontId="16"/>
  </si>
  <si>
    <t>納入期限</t>
    <phoneticPr fontId="16"/>
  </si>
  <si>
    <t>請求及び支払</t>
    <phoneticPr fontId="16"/>
  </si>
  <si>
    <t>9876543</t>
  </si>
  <si>
    <t xml:space="preserve">   ３１６，２５０円＋５８６円８８銭×ポスター掲示場数</t>
    <phoneticPr fontId="16"/>
  </si>
  <si>
    <t>(有)銘苅第二印刷</t>
    <rPh sb="1" eb="2">
      <t>ユウ</t>
    </rPh>
    <phoneticPr fontId="16"/>
  </si>
  <si>
    <t>那覇市銘苅2-3-1</t>
  </si>
  <si>
    <t>渡慶次　〇〇</t>
    <rPh sb="0" eb="3">
      <t>トケシ</t>
    </rPh>
    <phoneticPr fontId="16"/>
  </si>
  <si>
    <t>ユ）メカルダイニインサツ</t>
  </si>
  <si>
    <t>販売金額</t>
    <rPh sb="0" eb="4">
      <t>ハンバイキンガク</t>
    </rPh>
    <phoneticPr fontId="16"/>
  </si>
  <si>
    <t>(株)那覇印刷</t>
  </si>
  <si>
    <t>上野　〇〇</t>
  </si>
  <si>
    <t>※入力欄のクリーム色部分のみ入力して下さい。</t>
    <rPh sb="9" eb="10">
      <t>イロ</t>
    </rPh>
    <phoneticPr fontId="16"/>
  </si>
  <si>
    <t>平良　仁一</t>
    <rPh sb="0" eb="2">
      <t>タイラ</t>
    </rPh>
    <rPh sb="3" eb="5">
      <t>ジンイチ</t>
    </rPh>
    <phoneticPr fontId="16"/>
  </si>
  <si>
    <t>一般運送契約（ハイヤー等）</t>
  </si>
  <si>
    <t>契約者役職</t>
  </si>
  <si>
    <t>車種/車両番号</t>
  </si>
  <si>
    <t>契約届出書</t>
  </si>
  <si>
    <t>車両番号</t>
  </si>
  <si>
    <t>契約書</t>
  </si>
  <si>
    <t>合計額</t>
    <rPh sb="0" eb="3">
      <t>ゴウケイガク</t>
    </rPh>
    <phoneticPr fontId="16"/>
  </si>
  <si>
    <t>沖縄800の1234</t>
    <phoneticPr fontId="16"/>
  </si>
  <si>
    <t>那覇　選次郎</t>
    <rPh sb="0" eb="2">
      <t>ナハ</t>
    </rPh>
    <rPh sb="3" eb="4">
      <t>セン</t>
    </rPh>
    <rPh sb="4" eb="6">
      <t>ジロウ</t>
    </rPh>
    <phoneticPr fontId="16"/>
  </si>
  <si>
    <t>○○○○マンション</t>
    <phoneticPr fontId="16"/>
  </si>
  <si>
    <t>那覇市繁多川1-〇-〇-101</t>
    <rPh sb="3" eb="6">
      <t>ハンタガワ</t>
    </rPh>
    <phoneticPr fontId="16"/>
  </si>
  <si>
    <t>那覇市上間〇〇</t>
    <phoneticPr fontId="16"/>
  </si>
  <si>
    <t>△△ビル１階</t>
    <phoneticPr fontId="16"/>
  </si>
  <si>
    <t>代表取締役社長</t>
    <rPh sb="0" eb="2">
      <t>ダイヒョウ</t>
    </rPh>
    <phoneticPr fontId="16"/>
  </si>
  <si>
    <t>上間　〇〇</t>
    <rPh sb="0" eb="2">
      <t>ウエマ</t>
    </rPh>
    <phoneticPr fontId="16"/>
  </si>
  <si>
    <t>●●●石油●●店</t>
    <rPh sb="7" eb="8">
      <t>ミセ</t>
    </rPh>
    <phoneticPr fontId="16"/>
  </si>
  <si>
    <t>〇〇荘3-8</t>
    <phoneticPr fontId="16"/>
  </si>
  <si>
    <t>098-〇〇〇-〇〇〇〇</t>
    <phoneticPr fontId="16"/>
  </si>
  <si>
    <t>島袋　○○</t>
    <phoneticPr fontId="16"/>
  </si>
  <si>
    <t>098-△△△-△△△△</t>
    <phoneticPr fontId="16"/>
  </si>
  <si>
    <t>ポスター掲示場数</t>
    <phoneticPr fontId="16"/>
  </si>
  <si>
    <t>316,250円＋586円88銭×ポスター掲示場数</t>
    <phoneticPr fontId="16"/>
  </si>
  <si>
    <t>沖縄500あ9876</t>
    <phoneticPr fontId="16"/>
  </si>
  <si>
    <t>代表取締役社長</t>
    <rPh sb="0" eb="5">
      <t>ダイヒョウトリシマリヤク</t>
    </rPh>
    <rPh sb="5" eb="7">
      <t>シャチョウ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</si>
</sst>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411]ggge&quot;年&quot;m&quot;月&quot;d&quot;日&quot;;@"/>
    <numFmt numFmtId="177" formatCode="[DBNum3]ggge&quot;年&quot;m&quot;月&quot;d&quot;日&quot;"/>
    <numFmt numFmtId="178" formatCode="m&quot;月&quot;d&quot;日&quot;;@"/>
    <numFmt numFmtId="179" formatCode="#,###&quot;円&quot;"/>
    <numFmt numFmtId="180" formatCode="[DBNum3]ggge&quot;年&quot;"/>
    <numFmt numFmtId="181" formatCode="#,###&quot;枚&quot;"/>
    <numFmt numFmtId="182" formatCode="0.000"/>
    <numFmt numFmtId="183" formatCode="#,###.000&quot;円&quot;"/>
    <numFmt numFmtId="184" formatCode="[DBNum3]m&quot;月&quot;d&quot;日&quot;"/>
    <numFmt numFmtId="185" formatCode="#,###.00&quot;円&quot;"/>
    <numFmt numFmtId="186" formatCode="[$-411]ggge&quot;年&quot;"/>
    <numFmt numFmtId="187" formatCode="h&quot;時&quot;mm&quot;分&quot;;@"/>
    <numFmt numFmtId="188" formatCode="#,##0&quot;円&quot;"/>
    <numFmt numFmtId="189" formatCode="#,###.00&quot;ℓ&quot;"/>
    <numFmt numFmtId="190" formatCode="#,##0&quot;円&quot;.00&quot;銭&quot;"/>
    <numFmt numFmtId="191" formatCode="#,###&quot;箇所&quot;"/>
    <numFmt numFmtId="192" formatCode="[$]ggge&quot;年&quot;m&quot;月&quot;d&quot;日&quot;;@" x16r2:formatCode16="[$-ja-JP-x-gannen]ggge&quot;年&quot;m&quot;月&quot;d&quot;日&quot;;@"/>
    <numFmt numFmtId="193" formatCode="0.00_ &quot;円&quot;"/>
    <numFmt numFmtId="194" formatCode="[$-411]m&quot;月&quot;d&quot;日&quot;\(aaa\);@"/>
    <numFmt numFmtId="195" formatCode="#,##0.00&quot;ℓ&quot;"/>
    <numFmt numFmtId="196" formatCode="#,##0.00_ &quot;円&quot;"/>
    <numFmt numFmtId="197" formatCode="0_);[Red]\(0\)"/>
    <numFmt numFmtId="198" formatCode="#,##0_ &quot;円&quot;"/>
    <numFmt numFmtId="199" formatCode="#,##0.0#\ &quot;円&quot;"/>
    <numFmt numFmtId="200" formatCode="#,###.00#&quot;円&quot;"/>
    <numFmt numFmtId="201" formatCode="#.00#&quot;円&quot;"/>
  </numFmts>
  <fonts count="33">
    <font>
      <sz val="11"/>
      <color theme="1"/>
      <name val="ＭＳ Ｐゴシック"/>
      <family val="3"/>
      <charset val="128"/>
      <scheme val="minor"/>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u/>
      <sz val="9.9"/>
      <color theme="10"/>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b/>
      <sz val="18"/>
      <color theme="1"/>
      <name val="ＭＳ 明朝"/>
      <family val="1"/>
      <charset val="128"/>
    </font>
    <font>
      <sz val="10.5"/>
      <color theme="1"/>
      <name val="ＭＳ 明朝"/>
      <family val="1"/>
      <charset val="128"/>
    </font>
    <font>
      <sz val="9"/>
      <color theme="1"/>
      <name val="ＭＳ 明朝"/>
      <family val="1"/>
      <charset val="128"/>
    </font>
    <font>
      <b/>
      <sz val="16"/>
      <color theme="1"/>
      <name val="ＭＳ 明朝"/>
      <family val="1"/>
      <charset val="128"/>
    </font>
    <font>
      <b/>
      <sz val="11"/>
      <color theme="1"/>
      <name val="ＭＳ 明朝"/>
      <family val="1"/>
      <charset val="128"/>
    </font>
    <font>
      <sz val="8"/>
      <color theme="1"/>
      <name val="ＭＳ 明朝"/>
      <family val="1"/>
      <charset val="128"/>
    </font>
    <font>
      <sz val="11"/>
      <color theme="0"/>
      <name val="ＭＳ 明朝"/>
      <family val="1"/>
      <charset val="128"/>
    </font>
    <font>
      <u/>
      <sz val="11"/>
      <color theme="1"/>
      <name val="ＭＳ 明朝"/>
      <family val="1"/>
      <charset val="128"/>
    </font>
    <font>
      <sz val="6"/>
      <name val="ＭＳ Ｐゴシック"/>
      <family val="3"/>
      <charset val="128"/>
      <scheme val="minor"/>
    </font>
    <font>
      <sz val="14"/>
      <color theme="1"/>
      <name val="ＭＳ 明朝"/>
      <family val="1"/>
      <charset val="128"/>
    </font>
    <font>
      <sz val="11"/>
      <color indexed="81"/>
      <name val="MS P ゴシック"/>
      <family val="3"/>
      <charset val="128"/>
    </font>
    <font>
      <sz val="10"/>
      <color theme="1"/>
      <name val="ＭＳ Ｐゴシック"/>
      <family val="3"/>
      <charset val="128"/>
      <scheme val="minor"/>
    </font>
    <font>
      <b/>
      <sz val="9"/>
      <color indexed="81"/>
      <name val="MS P ゴシック"/>
      <family val="3"/>
      <charset val="128"/>
    </font>
    <font>
      <u/>
      <sz val="14"/>
      <color theme="10"/>
      <name val="Meiryo UI"/>
      <family val="3"/>
      <charset val="128"/>
    </font>
    <font>
      <sz val="10"/>
      <color indexed="81"/>
      <name val="MS P ゴシック"/>
      <family val="3"/>
      <charset val="128"/>
    </font>
    <font>
      <sz val="11"/>
      <color theme="1"/>
      <name val="BIZ UDPゴシック"/>
      <family val="3"/>
      <charset val="128"/>
    </font>
    <font>
      <b/>
      <sz val="16"/>
      <color theme="1"/>
      <name val="BIZ UDPゴシック"/>
      <family val="3"/>
      <charset val="128"/>
    </font>
    <font>
      <sz val="10"/>
      <color theme="1"/>
      <name val="BIZ UDPゴシック"/>
      <family val="3"/>
      <charset val="128"/>
    </font>
    <font>
      <u/>
      <sz val="12"/>
      <color theme="10"/>
      <name val="BIZ UDPゴシック"/>
      <family val="3"/>
      <charset val="128"/>
    </font>
    <font>
      <b/>
      <u/>
      <sz val="14"/>
      <color theme="10"/>
      <name val="BIZ UDPゴシック"/>
      <family val="3"/>
      <charset val="128"/>
    </font>
    <font>
      <sz val="9"/>
      <color indexed="81"/>
      <name val="MS P ゴシック"/>
      <family val="3"/>
      <charset val="128"/>
    </font>
    <font>
      <b/>
      <sz val="11"/>
      <color rgb="FFFF0000"/>
      <name val="BIZ UDPゴシック"/>
      <family val="3"/>
      <charset val="128"/>
    </font>
    <font>
      <sz val="11"/>
      <name val="BIZ UDPゴシック"/>
      <family val="3"/>
      <charset val="128"/>
    </font>
    <font>
      <sz val="14"/>
      <color theme="1"/>
      <name val="BIZ UDPゴシック"/>
      <family val="3"/>
      <charset val="128"/>
    </font>
    <font>
      <sz val="16"/>
      <color theme="1"/>
      <name val="BIZ UDP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14996795556505021"/>
        <bgColor indexed="64"/>
      </patternFill>
    </fill>
  </fills>
  <borders count="56">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style="thin">
        <color indexed="64"/>
      </top>
      <bottom style="medium">
        <color indexed="64"/>
      </bottom>
      <diagonal/>
    </border>
  </borders>
  <cellStyleXfs count="5">
    <xf numFmtId="0" fontId="0" fillId="0" borderId="0">
      <alignment vertical="center"/>
    </xf>
    <xf numFmtId="0" fontId="4" fillId="0" borderId="0">
      <alignment vertical="top"/>
      <protection locked="0"/>
    </xf>
    <xf numFmtId="38" fontId="2" fillId="0" borderId="0">
      <alignment vertical="center"/>
    </xf>
    <xf numFmtId="0" fontId="2" fillId="0" borderId="0">
      <alignment vertical="center"/>
    </xf>
    <xf numFmtId="0" fontId="1" fillId="0" borderId="0"/>
  </cellStyleXfs>
  <cellXfs count="565">
    <xf numFmtId="0" fontId="0" fillId="0" borderId="0" xfId="0">
      <alignment vertical="center"/>
    </xf>
    <xf numFmtId="0" fontId="5" fillId="0" borderId="0" xfId="0" applyFont="1">
      <alignment vertical="center"/>
    </xf>
    <xf numFmtId="0" fontId="6" fillId="0" borderId="0" xfId="0" applyFont="1">
      <alignment vertical="center"/>
    </xf>
    <xf numFmtId="0" fontId="6" fillId="0" borderId="1" xfId="0" applyFont="1" applyBorder="1">
      <alignment vertical="center"/>
    </xf>
    <xf numFmtId="0" fontId="6" fillId="0" borderId="0" xfId="0" applyFont="1" applyAlignment="1">
      <alignment horizontal="center" vertical="center"/>
    </xf>
    <xf numFmtId="0" fontId="5" fillId="0" borderId="3" xfId="0" applyFont="1" applyBorder="1">
      <alignment vertical="center"/>
    </xf>
    <xf numFmtId="49" fontId="5" fillId="0" borderId="3" xfId="0" applyNumberFormat="1" applyFont="1" applyBorder="1" applyAlignment="1">
      <alignment horizontal="left" vertical="center"/>
    </xf>
    <xf numFmtId="0" fontId="3" fillId="0" borderId="0" xfId="0" applyFont="1">
      <alignment vertical="center"/>
    </xf>
    <xf numFmtId="0" fontId="0" fillId="0" borderId="0" xfId="0" applyAlignment="1">
      <alignment horizontal="center" vertical="center"/>
    </xf>
    <xf numFmtId="0" fontId="7" fillId="0" borderId="0" xfId="0" applyFont="1">
      <alignment vertical="center"/>
    </xf>
    <xf numFmtId="0" fontId="6" fillId="0" borderId="0" xfId="0" applyFont="1" applyAlignment="1">
      <alignment horizontal="left" vertical="center"/>
    </xf>
    <xf numFmtId="49" fontId="5" fillId="0" borderId="0" xfId="0" applyNumberFormat="1" applyFont="1" applyAlignment="1">
      <alignment horizontal="center" vertical="center"/>
    </xf>
    <xf numFmtId="49" fontId="5" fillId="0" borderId="0" xfId="0" applyNumberFormat="1" applyFont="1">
      <alignment vertical="center"/>
    </xf>
    <xf numFmtId="0" fontId="5" fillId="0" borderId="0" xfId="0" applyFont="1" applyAlignment="1">
      <alignment horizontal="center" vertical="center"/>
    </xf>
    <xf numFmtId="0" fontId="5" fillId="0" borderId="0" xfId="0" applyFont="1" applyAlignment="1">
      <alignment horizontal="left" vertical="top"/>
    </xf>
    <xf numFmtId="0" fontId="5" fillId="0" borderId="0" xfId="0" applyFont="1" applyAlignment="1">
      <alignment horizontal="center" vertical="top"/>
    </xf>
    <xf numFmtId="0" fontId="6" fillId="0" borderId="0" xfId="0" applyFont="1" applyAlignment="1">
      <alignment horizontal="justify" vertical="center"/>
    </xf>
    <xf numFmtId="0" fontId="6" fillId="0" borderId="19" xfId="0" applyFont="1" applyBorder="1">
      <alignment vertical="center"/>
    </xf>
    <xf numFmtId="0" fontId="6" fillId="0" borderId="0" xfId="0" applyFont="1" applyAlignment="1">
      <alignment horizontal="left" vertical="center" indent="1" shrinkToFit="1"/>
    </xf>
    <xf numFmtId="0" fontId="8" fillId="0" borderId="0" xfId="0" applyFont="1" applyAlignment="1">
      <alignment horizontal="center" vertical="center"/>
    </xf>
    <xf numFmtId="0" fontId="5" fillId="0" borderId="0" xfId="0" applyFont="1" applyAlignment="1">
      <alignment horizontal="justify" vertical="center"/>
    </xf>
    <xf numFmtId="0" fontId="5"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horizontal="justify" vertical="center"/>
    </xf>
    <xf numFmtId="0" fontId="5" fillId="0" borderId="20" xfId="0" applyFont="1" applyBorder="1">
      <alignment vertical="center"/>
    </xf>
    <xf numFmtId="0" fontId="5" fillId="0" borderId="19" xfId="0" applyFont="1" applyBorder="1">
      <alignment vertical="center"/>
    </xf>
    <xf numFmtId="0" fontId="5" fillId="0" borderId="21" xfId="0" applyFont="1" applyBorder="1">
      <alignment vertical="center"/>
    </xf>
    <xf numFmtId="0" fontId="5" fillId="0" borderId="22" xfId="0" applyFont="1" applyBorder="1">
      <alignment vertical="center"/>
    </xf>
    <xf numFmtId="49" fontId="5" fillId="0" borderId="0" xfId="0" applyNumberFormat="1" applyFont="1" applyAlignment="1">
      <alignment horizontal="right" vertical="center"/>
    </xf>
    <xf numFmtId="0" fontId="5" fillId="0" borderId="23" xfId="0" applyFont="1" applyBorder="1">
      <alignment vertical="center"/>
    </xf>
    <xf numFmtId="179" fontId="5" fillId="0" borderId="0" xfId="0" applyNumberFormat="1" applyFont="1" applyAlignment="1">
      <alignment horizontal="center" vertical="center"/>
    </xf>
    <xf numFmtId="0" fontId="5" fillId="0" borderId="0" xfId="0" applyFont="1" applyAlignment="1">
      <alignment horizontal="center" vertical="center" wrapText="1"/>
    </xf>
    <xf numFmtId="0" fontId="5" fillId="0" borderId="19" xfId="0" applyFont="1" applyBorder="1" applyAlignment="1">
      <alignment horizontal="center" vertical="center"/>
    </xf>
    <xf numFmtId="0" fontId="5" fillId="0" borderId="23" xfId="0" applyFont="1" applyBorder="1" applyAlignment="1">
      <alignment horizontal="center" vertical="center"/>
    </xf>
    <xf numFmtId="0" fontId="5" fillId="0" borderId="16" xfId="0" applyFont="1" applyBorder="1">
      <alignment vertical="center"/>
    </xf>
    <xf numFmtId="0" fontId="5" fillId="0" borderId="4" xfId="0" applyFont="1" applyBorder="1">
      <alignment vertical="center"/>
    </xf>
    <xf numFmtId="0" fontId="5" fillId="0" borderId="17" xfId="0" applyFont="1" applyBorder="1">
      <alignment vertical="center"/>
    </xf>
    <xf numFmtId="0" fontId="10" fillId="0" borderId="0" xfId="0" applyFont="1">
      <alignment vertical="center"/>
    </xf>
    <xf numFmtId="0" fontId="5"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xf>
    <xf numFmtId="0" fontId="5" fillId="0" borderId="0" xfId="0" applyFont="1" applyAlignment="1">
      <alignment horizontal="left" vertical="center" indent="1" shrinkToFit="1"/>
    </xf>
    <xf numFmtId="0" fontId="5" fillId="0" borderId="0" xfId="0" applyFont="1" applyAlignment="1">
      <alignment horizontal="center" vertical="center" shrinkToFit="1"/>
    </xf>
    <xf numFmtId="0" fontId="5" fillId="0" borderId="0" xfId="0" applyFont="1" applyAlignment="1">
      <alignment vertical="center" shrinkToFit="1"/>
    </xf>
    <xf numFmtId="0" fontId="5" fillId="0" borderId="0" xfId="0" applyFont="1" applyAlignment="1">
      <alignment horizontal="left" vertical="center" wrapText="1"/>
    </xf>
    <xf numFmtId="180" fontId="5" fillId="0" borderId="0" xfId="0" applyNumberFormat="1" applyFont="1" applyAlignment="1">
      <alignment horizontal="center" vertical="center"/>
    </xf>
    <xf numFmtId="0" fontId="5" fillId="0" borderId="19" xfId="0" applyFont="1" applyBorder="1" applyAlignment="1">
      <alignment vertical="center" wrapText="1"/>
    </xf>
    <xf numFmtId="0" fontId="5" fillId="0" borderId="19" xfId="0" applyFont="1" applyBorder="1" applyAlignment="1">
      <alignment horizontal="center" vertical="center" wrapText="1"/>
    </xf>
    <xf numFmtId="177" fontId="5" fillId="0" borderId="0" xfId="0" applyNumberFormat="1" applyFont="1" applyAlignment="1">
      <alignment horizontal="center" vertical="center"/>
    </xf>
    <xf numFmtId="179" fontId="5" fillId="0" borderId="0" xfId="0" applyNumberFormat="1" applyFont="1">
      <alignment vertical="center"/>
    </xf>
    <xf numFmtId="180" fontId="5" fillId="0" borderId="0" xfId="0" applyNumberFormat="1" applyFont="1" applyAlignment="1">
      <alignment vertical="center" wrapText="1"/>
    </xf>
    <xf numFmtId="0" fontId="5" fillId="0" borderId="18" xfId="0" applyFont="1" applyBorder="1" applyAlignment="1">
      <alignment vertical="center" shrinkToFit="1"/>
    </xf>
    <xf numFmtId="0" fontId="5" fillId="0" borderId="18" xfId="0" applyFont="1" applyBorder="1">
      <alignment vertical="center"/>
    </xf>
    <xf numFmtId="177" fontId="5" fillId="0" borderId="0" xfId="0" applyNumberFormat="1" applyFont="1" applyAlignment="1">
      <alignment horizontal="left" vertical="center"/>
    </xf>
    <xf numFmtId="0" fontId="5" fillId="0" borderId="23" xfId="0" applyFont="1" applyBorder="1" applyAlignment="1">
      <alignment horizontal="center" vertical="center" shrinkToFit="1"/>
    </xf>
    <xf numFmtId="0" fontId="5" fillId="0" borderId="3" xfId="0" applyFont="1" applyBorder="1" applyAlignment="1">
      <alignment horizontal="center" vertical="center"/>
    </xf>
    <xf numFmtId="177" fontId="6" fillId="0" borderId="0" xfId="0" applyNumberFormat="1" applyFont="1">
      <alignment vertical="center"/>
    </xf>
    <xf numFmtId="0" fontId="5" fillId="0" borderId="0" xfId="0" applyFont="1" applyAlignment="1">
      <alignment horizontal="left" vertical="center" shrinkToFit="1"/>
    </xf>
    <xf numFmtId="181" fontId="5" fillId="0" borderId="0" xfId="0" applyNumberFormat="1" applyFont="1" applyAlignment="1">
      <alignment horizontal="center" vertical="center"/>
    </xf>
    <xf numFmtId="0" fontId="5" fillId="0" borderId="23" xfId="0" applyFont="1" applyBorder="1" applyAlignment="1">
      <alignment vertical="center" wrapText="1"/>
    </xf>
    <xf numFmtId="49" fontId="5" fillId="0" borderId="23" xfId="0" applyNumberFormat="1" applyFont="1" applyBorder="1" applyAlignment="1">
      <alignment horizontal="right" vertical="center"/>
    </xf>
    <xf numFmtId="38" fontId="0" fillId="0" borderId="3" xfId="2" applyFont="1" applyBorder="1">
      <alignment vertical="center"/>
    </xf>
    <xf numFmtId="40" fontId="0" fillId="0" borderId="3" xfId="2" applyNumberFormat="1" applyFont="1" applyBorder="1">
      <alignment vertical="center"/>
    </xf>
    <xf numFmtId="0" fontId="5" fillId="0" borderId="0" xfId="0" applyFont="1" applyAlignment="1">
      <alignment horizontal="right" vertical="center"/>
    </xf>
    <xf numFmtId="0" fontId="11" fillId="0" borderId="0" xfId="0" applyFont="1">
      <alignment vertical="center"/>
    </xf>
    <xf numFmtId="49" fontId="5" fillId="0" borderId="23" xfId="0" applyNumberFormat="1" applyFont="1" applyBorder="1" applyAlignment="1">
      <alignment horizontal="left" vertical="center"/>
    </xf>
    <xf numFmtId="49" fontId="5" fillId="0" borderId="23" xfId="0" applyNumberFormat="1" applyFont="1" applyBorder="1">
      <alignment vertical="center"/>
    </xf>
    <xf numFmtId="49" fontId="5" fillId="0" borderId="22" xfId="0" applyNumberFormat="1" applyFont="1" applyBorder="1" applyAlignment="1">
      <alignment horizontal="right" vertical="center"/>
    </xf>
    <xf numFmtId="49" fontId="5" fillId="0" borderId="22" xfId="0" applyNumberFormat="1" applyFont="1" applyBorder="1" applyAlignment="1">
      <alignment horizontal="left" vertical="center"/>
    </xf>
    <xf numFmtId="49" fontId="5" fillId="0" borderId="22" xfId="0" applyNumberFormat="1" applyFont="1" applyBorder="1">
      <alignment vertical="center"/>
    </xf>
    <xf numFmtId="182" fontId="0" fillId="0" borderId="0" xfId="0" applyNumberFormat="1">
      <alignment vertical="center"/>
    </xf>
    <xf numFmtId="49" fontId="5" fillId="0" borderId="0" xfId="0" applyNumberFormat="1" applyFont="1" applyAlignment="1">
      <alignment horizontal="right" vertical="top"/>
    </xf>
    <xf numFmtId="0" fontId="10" fillId="0" borderId="0" xfId="0" applyFont="1" applyAlignment="1">
      <alignment vertical="top"/>
    </xf>
    <xf numFmtId="49" fontId="7" fillId="0" borderId="0" xfId="0" applyNumberFormat="1" applyFont="1" applyAlignment="1">
      <alignment horizontal="right" vertical="top"/>
    </xf>
    <xf numFmtId="0" fontId="5" fillId="0" borderId="0" xfId="0" applyFont="1" applyAlignment="1">
      <alignment vertical="top"/>
    </xf>
    <xf numFmtId="49" fontId="5" fillId="0" borderId="0" xfId="0" applyNumberFormat="1" applyFont="1" applyAlignment="1">
      <alignment horizontal="center" vertical="top"/>
    </xf>
    <xf numFmtId="0" fontId="0" fillId="0" borderId="3" xfId="0" applyBorder="1">
      <alignment vertical="center"/>
    </xf>
    <xf numFmtId="57" fontId="0" fillId="0" borderId="3" xfId="0" applyNumberFormat="1" applyBorder="1">
      <alignment vertical="center"/>
    </xf>
    <xf numFmtId="0" fontId="0" fillId="0" borderId="0" xfId="0" applyAlignment="1"/>
    <xf numFmtId="0" fontId="6" fillId="0" borderId="10" xfId="0" applyFont="1" applyBorder="1">
      <alignment vertical="center"/>
    </xf>
    <xf numFmtId="0" fontId="5" fillId="0" borderId="1" xfId="0" applyFont="1" applyBorder="1">
      <alignment vertical="center"/>
    </xf>
    <xf numFmtId="0" fontId="12" fillId="0" borderId="0" xfId="0" applyFont="1">
      <alignment vertical="center"/>
    </xf>
    <xf numFmtId="0" fontId="5" fillId="0" borderId="22" xfId="0" applyFont="1" applyBorder="1" applyAlignment="1">
      <alignment vertical="center" wrapText="1"/>
    </xf>
    <xf numFmtId="0" fontId="23" fillId="0" borderId="28" xfId="0" applyFont="1" applyBorder="1" applyAlignment="1"/>
    <xf numFmtId="0" fontId="23" fillId="0" borderId="0" xfId="0" applyFont="1">
      <alignment vertical="center"/>
    </xf>
    <xf numFmtId="0" fontId="23" fillId="0" borderId="0" xfId="0" applyFont="1" applyAlignment="1">
      <alignment horizontal="left" vertical="center"/>
    </xf>
    <xf numFmtId="0" fontId="29" fillId="0" borderId="0" xfId="0" applyFont="1" applyAlignment="1">
      <alignment horizontal="left" vertical="center"/>
    </xf>
    <xf numFmtId="0" fontId="23" fillId="0" borderId="35" xfId="0" applyFont="1" applyBorder="1">
      <alignment vertical="center"/>
    </xf>
    <xf numFmtId="0" fontId="23" fillId="0" borderId="34" xfId="0" applyFont="1" applyBorder="1" applyAlignment="1"/>
    <xf numFmtId="0" fontId="23" fillId="0" borderId="23" xfId="0" applyFont="1" applyBorder="1" applyAlignment="1"/>
    <xf numFmtId="0" fontId="23" fillId="0" borderId="22" xfId="0" applyFont="1" applyBorder="1">
      <alignment vertical="center"/>
    </xf>
    <xf numFmtId="0" fontId="23" fillId="0" borderId="38" xfId="0" applyFont="1" applyBorder="1" applyAlignment="1"/>
    <xf numFmtId="0" fontId="23" fillId="0" borderId="26" xfId="0" applyFont="1" applyBorder="1">
      <alignment vertical="center"/>
    </xf>
    <xf numFmtId="0" fontId="23" fillId="0" borderId="36" xfId="0" applyFont="1" applyBorder="1">
      <alignment vertical="center"/>
    </xf>
    <xf numFmtId="0" fontId="23" fillId="0" borderId="3" xfId="0" applyFont="1" applyBorder="1" applyAlignment="1">
      <alignment horizontal="center" vertical="center"/>
    </xf>
    <xf numFmtId="0" fontId="23" fillId="0" borderId="10" xfId="0" applyFont="1" applyBorder="1">
      <alignment vertical="center"/>
    </xf>
    <xf numFmtId="0" fontId="23" fillId="0" borderId="18" xfId="0" applyFont="1" applyBorder="1">
      <alignment vertical="center"/>
    </xf>
    <xf numFmtId="179" fontId="23" fillId="3" borderId="3" xfId="0" applyNumberFormat="1" applyFont="1" applyFill="1" applyBorder="1" applyAlignment="1" applyProtection="1">
      <alignment horizontal="center" vertical="center" shrinkToFit="1"/>
    </xf>
    <xf numFmtId="0" fontId="23" fillId="0" borderId="0" xfId="0" applyFont="1" applyAlignment="1"/>
    <xf numFmtId="0" fontId="5" fillId="0" borderId="0" xfId="0" applyFont="1">
      <alignment vertical="center"/>
    </xf>
    <xf numFmtId="56" fontId="5" fillId="0" borderId="3" xfId="0" applyNumberFormat="1" applyFont="1" applyBorder="1">
      <alignment vertical="center"/>
    </xf>
    <xf numFmtId="0" fontId="23" fillId="0" borderId="0" xfId="0" applyFont="1" applyProtection="1">
      <alignment vertical="center"/>
    </xf>
    <xf numFmtId="0" fontId="23" fillId="0" borderId="0" xfId="0" applyFont="1" applyAlignment="1" applyProtection="1">
      <alignment horizontal="left" vertical="center"/>
    </xf>
    <xf numFmtId="0" fontId="23" fillId="3" borderId="3" xfId="0" applyFont="1" applyFill="1" applyBorder="1" applyAlignment="1" applyProtection="1">
      <alignment horizontal="center" vertical="center"/>
    </xf>
    <xf numFmtId="0" fontId="23" fillId="3" borderId="10" xfId="0" applyFont="1" applyFill="1" applyBorder="1" applyProtection="1">
      <alignment vertical="center"/>
    </xf>
    <xf numFmtId="0" fontId="23" fillId="3" borderId="2" xfId="0" applyFont="1" applyFill="1" applyBorder="1" applyProtection="1">
      <alignment vertical="center"/>
    </xf>
    <xf numFmtId="0" fontId="23" fillId="0" borderId="12" xfId="0" applyFont="1" applyBorder="1" applyAlignment="1" applyProtection="1">
      <alignment horizontal="left" vertical="center"/>
    </xf>
    <xf numFmtId="0" fontId="23" fillId="0" borderId="12" xfId="0" applyFont="1" applyBorder="1" applyAlignment="1" applyProtection="1"/>
    <xf numFmtId="0" fontId="23" fillId="0" borderId="55" xfId="0" applyFont="1" applyBorder="1" applyAlignment="1" applyProtection="1"/>
    <xf numFmtId="0" fontId="23" fillId="3" borderId="18" xfId="0" applyFont="1" applyFill="1" applyBorder="1" applyProtection="1">
      <alignment vertical="center"/>
    </xf>
    <xf numFmtId="0" fontId="23" fillId="0" borderId="0" xfId="0" applyFont="1" applyAlignment="1" applyProtection="1"/>
    <xf numFmtId="0" fontId="0" fillId="0" borderId="0" xfId="0" applyProtection="1">
      <alignment vertical="center"/>
    </xf>
    <xf numFmtId="0" fontId="0" fillId="0" borderId="0" xfId="0" applyAlignment="1" applyProtection="1"/>
    <xf numFmtId="0" fontId="23" fillId="0" borderId="12" xfId="0" applyFont="1" applyBorder="1" applyProtection="1">
      <alignment vertical="center"/>
    </xf>
    <xf numFmtId="193" fontId="23" fillId="3" borderId="3" xfId="0" applyNumberFormat="1" applyFont="1" applyFill="1" applyBorder="1" applyAlignment="1" applyProtection="1">
      <alignment horizontal="center" vertical="center"/>
    </xf>
    <xf numFmtId="193" fontId="23" fillId="3" borderId="3" xfId="0" applyNumberFormat="1" applyFont="1" applyFill="1" applyBorder="1" applyAlignment="1" applyProtection="1">
      <alignment horizontal="right" vertical="center"/>
    </xf>
    <xf numFmtId="0" fontId="27" fillId="0" borderId="0" xfId="1" applyFont="1" applyFill="1" applyAlignment="1" applyProtection="1">
      <alignment horizontal="center" vertical="center"/>
    </xf>
    <xf numFmtId="0" fontId="26" fillId="0" borderId="12" xfId="1" applyFont="1" applyBorder="1" applyAlignment="1" applyProtection="1">
      <alignment horizontal="center" vertical="center"/>
    </xf>
    <xf numFmtId="179" fontId="23" fillId="4" borderId="10" xfId="0" applyNumberFormat="1" applyFont="1" applyFill="1" applyBorder="1" applyAlignment="1" applyProtection="1">
      <alignment horizontal="center" vertical="center"/>
      <protection locked="0"/>
    </xf>
    <xf numFmtId="179" fontId="23" fillId="4" borderId="1" xfId="0" applyNumberFormat="1" applyFont="1" applyFill="1" applyBorder="1" applyAlignment="1" applyProtection="1">
      <alignment horizontal="center" vertical="center"/>
      <protection locked="0"/>
    </xf>
    <xf numFmtId="179" fontId="23" fillId="4" borderId="18" xfId="0" applyNumberFormat="1" applyFont="1" applyFill="1" applyBorder="1" applyAlignment="1" applyProtection="1">
      <alignment horizontal="center" vertical="center"/>
      <protection locked="0"/>
    </xf>
    <xf numFmtId="0" fontId="23" fillId="0" borderId="3" xfId="0" applyFont="1" applyBorder="1" applyAlignment="1">
      <alignment horizontal="center" vertical="center"/>
    </xf>
    <xf numFmtId="0" fontId="23" fillId="0" borderId="18" xfId="0" applyFont="1" applyBorder="1" applyAlignment="1"/>
    <xf numFmtId="49" fontId="23" fillId="2" borderId="3" xfId="0" applyNumberFormat="1" applyFont="1" applyFill="1" applyBorder="1" applyAlignment="1" applyProtection="1">
      <alignment horizontal="left" vertical="center"/>
      <protection locked="0"/>
    </xf>
    <xf numFmtId="0" fontId="23" fillId="2" borderId="1" xfId="0" applyFont="1" applyFill="1" applyBorder="1" applyAlignment="1" applyProtection="1">
      <protection locked="0"/>
    </xf>
    <xf numFmtId="0" fontId="23" fillId="2" borderId="18" xfId="0" applyFont="1" applyFill="1" applyBorder="1" applyAlignment="1" applyProtection="1">
      <protection locked="0"/>
    </xf>
    <xf numFmtId="0" fontId="23" fillId="0" borderId="15" xfId="0" applyFont="1" applyBorder="1" applyAlignment="1">
      <alignment horizontal="center" vertical="center"/>
    </xf>
    <xf numFmtId="0" fontId="23" fillId="0" borderId="16" xfId="0" applyFont="1" applyBorder="1" applyAlignment="1"/>
    <xf numFmtId="0" fontId="23" fillId="0" borderId="3" xfId="0" applyFont="1" applyBorder="1" applyAlignment="1">
      <alignment horizontal="center" vertical="center" shrinkToFit="1"/>
    </xf>
    <xf numFmtId="0" fontId="23" fillId="2" borderId="14" xfId="0" applyFont="1" applyFill="1" applyBorder="1" applyAlignment="1" applyProtection="1">
      <alignment horizontal="left" vertical="center"/>
      <protection locked="0"/>
    </xf>
    <xf numFmtId="0" fontId="23" fillId="2" borderId="19" xfId="0" applyFont="1" applyFill="1" applyBorder="1" applyAlignment="1" applyProtection="1">
      <protection locked="0"/>
    </xf>
    <xf numFmtId="0" fontId="23" fillId="2" borderId="20" xfId="0" applyFont="1" applyFill="1" applyBorder="1" applyAlignment="1" applyProtection="1">
      <protection locked="0"/>
    </xf>
    <xf numFmtId="0" fontId="23" fillId="2" borderId="3" xfId="0" applyFont="1" applyFill="1" applyBorder="1" applyAlignment="1" applyProtection="1">
      <alignment horizontal="left" vertical="center"/>
      <protection locked="0"/>
    </xf>
    <xf numFmtId="0" fontId="32" fillId="0" borderId="25" xfId="0" applyFont="1" applyBorder="1" applyAlignment="1" applyProtection="1">
      <alignment horizontal="center" vertical="center"/>
    </xf>
    <xf numFmtId="0" fontId="32" fillId="0" borderId="26" xfId="0" applyFont="1" applyBorder="1" applyAlignment="1" applyProtection="1">
      <alignment horizontal="center" vertical="center"/>
    </xf>
    <xf numFmtId="0" fontId="31" fillId="0" borderId="39" xfId="0" applyFont="1" applyBorder="1" applyAlignment="1">
      <alignment horizontal="center" vertical="center" textRotation="255"/>
    </xf>
    <xf numFmtId="0" fontId="31" fillId="0" borderId="34" xfId="0" applyFont="1" applyBorder="1" applyAlignment="1"/>
    <xf numFmtId="0" fontId="31" fillId="0" borderId="24" xfId="0" applyFont="1" applyBorder="1" applyAlignment="1"/>
    <xf numFmtId="0" fontId="31" fillId="0" borderId="22" xfId="0" applyFont="1" applyBorder="1" applyAlignment="1"/>
    <xf numFmtId="0" fontId="23" fillId="0" borderId="39" xfId="0" applyFont="1" applyBorder="1" applyAlignment="1">
      <alignment horizontal="center" vertical="center" textRotation="255"/>
    </xf>
    <xf numFmtId="0" fontId="23" fillId="0" borderId="34" xfId="0" applyFont="1" applyBorder="1" applyAlignment="1"/>
    <xf numFmtId="0" fontId="23" fillId="0" borderId="24" xfId="0" applyFont="1" applyBorder="1" applyAlignment="1"/>
    <xf numFmtId="0" fontId="23" fillId="0" borderId="22" xfId="0" applyFont="1" applyBorder="1" applyAlignment="1"/>
    <xf numFmtId="0" fontId="23" fillId="0" borderId="14" xfId="0" applyFont="1" applyBorder="1" applyAlignment="1">
      <alignment horizontal="center" vertical="center"/>
    </xf>
    <xf numFmtId="0" fontId="23" fillId="0" borderId="20" xfId="0" applyFont="1" applyBorder="1" applyAlignment="1"/>
    <xf numFmtId="0" fontId="23" fillId="0" borderId="17"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0" xfId="0" applyFont="1" applyBorder="1" applyAlignment="1">
      <alignment horizontal="center" vertical="center" wrapText="1"/>
    </xf>
    <xf numFmtId="0" fontId="25" fillId="0" borderId="3" xfId="0" applyFont="1" applyBorder="1" applyAlignment="1">
      <alignment horizontal="center" vertical="center" shrinkToFit="1"/>
    </xf>
    <xf numFmtId="0" fontId="23" fillId="0" borderId="40" xfId="0" applyFont="1" applyBorder="1" applyAlignment="1">
      <alignment horizontal="center" vertical="center"/>
    </xf>
    <xf numFmtId="0" fontId="23" fillId="0" borderId="47" xfId="0" applyFont="1" applyBorder="1" applyAlignment="1"/>
    <xf numFmtId="0" fontId="23" fillId="0" borderId="6" xfId="0" applyFont="1" applyBorder="1" applyAlignment="1">
      <alignment horizontal="center" vertical="center"/>
    </xf>
    <xf numFmtId="0" fontId="23" fillId="0" borderId="44" xfId="0" applyFont="1" applyBorder="1" applyAlignment="1"/>
    <xf numFmtId="192" fontId="23" fillId="2" borderId="3" xfId="0" applyNumberFormat="1" applyFont="1" applyFill="1" applyBorder="1" applyAlignment="1" applyProtection="1">
      <alignment horizontal="left" vertical="center"/>
      <protection locked="0"/>
    </xf>
    <xf numFmtId="192" fontId="23" fillId="2" borderId="1" xfId="0" applyNumberFormat="1" applyFont="1" applyFill="1" applyBorder="1" applyAlignment="1" applyProtection="1">
      <protection locked="0"/>
    </xf>
    <xf numFmtId="192" fontId="23" fillId="2" borderId="18" xfId="0" applyNumberFormat="1" applyFont="1" applyFill="1" applyBorder="1" applyAlignment="1" applyProtection="1">
      <protection locked="0"/>
    </xf>
    <xf numFmtId="0" fontId="23" fillId="2" borderId="6" xfId="0" applyFont="1" applyFill="1" applyBorder="1" applyAlignment="1" applyProtection="1">
      <alignment horizontal="left" vertical="center"/>
      <protection locked="0"/>
    </xf>
    <xf numFmtId="0" fontId="23" fillId="2" borderId="13" xfId="0" applyFont="1" applyFill="1" applyBorder="1" applyAlignment="1" applyProtection="1">
      <protection locked="0"/>
    </xf>
    <xf numFmtId="0" fontId="23" fillId="2" borderId="44" xfId="0" applyFont="1" applyFill="1" applyBorder="1" applyAlignment="1" applyProtection="1">
      <protection locked="0"/>
    </xf>
    <xf numFmtId="196" fontId="23" fillId="2" borderId="3" xfId="0" applyNumberFormat="1" applyFont="1" applyFill="1" applyBorder="1" applyAlignment="1" applyProtection="1">
      <alignment horizontal="center" vertical="center"/>
      <protection locked="0"/>
    </xf>
    <xf numFmtId="196" fontId="23" fillId="2" borderId="1" xfId="0" applyNumberFormat="1" applyFont="1" applyFill="1" applyBorder="1" applyAlignment="1" applyProtection="1">
      <protection locked="0"/>
    </xf>
    <xf numFmtId="196" fontId="23" fillId="2" borderId="18" xfId="0" applyNumberFormat="1" applyFont="1" applyFill="1" applyBorder="1" applyAlignment="1" applyProtection="1">
      <protection locked="0"/>
    </xf>
    <xf numFmtId="181" fontId="23" fillId="2" borderId="3" xfId="0" applyNumberFormat="1" applyFont="1" applyFill="1" applyBorder="1" applyAlignment="1" applyProtection="1">
      <alignment horizontal="center" vertical="center"/>
      <protection locked="0"/>
    </xf>
    <xf numFmtId="192" fontId="23" fillId="2" borderId="10" xfId="0" applyNumberFormat="1" applyFont="1" applyFill="1" applyBorder="1" applyAlignment="1" applyProtection="1">
      <alignment horizontal="left" vertical="center"/>
      <protection locked="0"/>
    </xf>
    <xf numFmtId="192" fontId="23" fillId="2" borderId="1" xfId="0" applyNumberFormat="1" applyFont="1" applyFill="1" applyBorder="1" applyAlignment="1" applyProtection="1">
      <alignment horizontal="left" vertical="center"/>
      <protection locked="0"/>
    </xf>
    <xf numFmtId="192" fontId="23" fillId="2" borderId="18" xfId="0" applyNumberFormat="1" applyFont="1" applyFill="1" applyBorder="1" applyAlignment="1" applyProtection="1">
      <alignment horizontal="left" vertical="center"/>
      <protection locked="0"/>
    </xf>
    <xf numFmtId="176" fontId="23" fillId="2" borderId="3" xfId="0" applyNumberFormat="1" applyFont="1" applyFill="1" applyBorder="1" applyAlignment="1" applyProtection="1">
      <alignment horizontal="left" vertical="center"/>
      <protection locked="0"/>
    </xf>
    <xf numFmtId="176" fontId="23" fillId="2" borderId="1" xfId="0" applyNumberFormat="1" applyFont="1" applyFill="1" applyBorder="1" applyAlignment="1" applyProtection="1">
      <protection locked="0"/>
    </xf>
    <xf numFmtId="176" fontId="23" fillId="2" borderId="18" xfId="0" applyNumberFormat="1" applyFont="1" applyFill="1" applyBorder="1" applyAlignment="1" applyProtection="1">
      <protection locked="0"/>
    </xf>
    <xf numFmtId="0" fontId="24" fillId="0" borderId="0" xfId="0" applyFont="1" applyAlignment="1">
      <alignment horizontal="center" vertical="center"/>
    </xf>
    <xf numFmtId="0" fontId="23" fillId="0" borderId="0" xfId="0" applyFont="1" applyAlignment="1"/>
    <xf numFmtId="0" fontId="23" fillId="0" borderId="0" xfId="0" applyFont="1">
      <alignment vertical="center"/>
    </xf>
    <xf numFmtId="196" fontId="23" fillId="4" borderId="10" xfId="2" applyNumberFormat="1" applyFont="1" applyFill="1" applyBorder="1" applyAlignment="1" applyProtection="1">
      <alignment horizontal="right" vertical="center" shrinkToFit="1"/>
      <protection locked="0"/>
    </xf>
    <xf numFmtId="196" fontId="23" fillId="4" borderId="18" xfId="2" applyNumberFormat="1" applyFont="1" applyFill="1" applyBorder="1" applyAlignment="1" applyProtection="1">
      <alignment horizontal="right" vertical="center" shrinkToFit="1"/>
      <protection locked="0"/>
    </xf>
    <xf numFmtId="192" fontId="23" fillId="2" borderId="3" xfId="0" applyNumberFormat="1" applyFont="1" applyFill="1" applyBorder="1" applyAlignment="1" applyProtection="1">
      <alignment horizontal="center" vertical="center"/>
      <protection locked="0"/>
    </xf>
    <xf numFmtId="193" fontId="23" fillId="2" borderId="3" xfId="0" applyNumberFormat="1" applyFont="1" applyFill="1" applyBorder="1" applyAlignment="1" applyProtection="1">
      <alignment horizontal="center" vertical="center"/>
      <protection locked="0"/>
    </xf>
    <xf numFmtId="193" fontId="23" fillId="2" borderId="1" xfId="0" applyNumberFormat="1" applyFont="1" applyFill="1" applyBorder="1" applyAlignment="1" applyProtection="1">
      <protection locked="0"/>
    </xf>
    <xf numFmtId="193" fontId="23" fillId="2" borderId="18" xfId="0" applyNumberFormat="1" applyFont="1" applyFill="1" applyBorder="1" applyAlignment="1" applyProtection="1">
      <protection locked="0"/>
    </xf>
    <xf numFmtId="179" fontId="23" fillId="4" borderId="3" xfId="0" applyNumberFormat="1" applyFont="1" applyFill="1" applyBorder="1" applyAlignment="1" applyProtection="1">
      <alignment horizontal="center" vertical="center"/>
      <protection locked="0"/>
    </xf>
    <xf numFmtId="0" fontId="23" fillId="4" borderId="1" xfId="0" applyFont="1" applyFill="1" applyBorder="1" applyAlignment="1" applyProtection="1">
      <protection locked="0"/>
    </xf>
    <xf numFmtId="0" fontId="23" fillId="4" borderId="18" xfId="0" applyFont="1" applyFill="1" applyBorder="1" applyAlignment="1" applyProtection="1">
      <protection locked="0"/>
    </xf>
    <xf numFmtId="0" fontId="23" fillId="0" borderId="39" xfId="0" applyFont="1" applyBorder="1" applyAlignment="1">
      <alignment horizontal="center" vertical="center"/>
    </xf>
    <xf numFmtId="0" fontId="23" fillId="0" borderId="30" xfId="0" applyFont="1" applyBorder="1" applyAlignment="1"/>
    <xf numFmtId="0" fontId="23" fillId="2" borderId="3" xfId="0" applyFont="1" applyFill="1" applyBorder="1" applyAlignment="1" applyProtection="1">
      <alignment horizontal="left" vertical="center" shrinkToFit="1"/>
      <protection locked="0"/>
    </xf>
    <xf numFmtId="176" fontId="23" fillId="2" borderId="3" xfId="0" applyNumberFormat="1" applyFont="1" applyFill="1" applyBorder="1" applyAlignment="1" applyProtection="1">
      <alignment horizontal="center" vertical="center"/>
      <protection locked="0"/>
    </xf>
    <xf numFmtId="0" fontId="30" fillId="2" borderId="6" xfId="0" applyFont="1" applyFill="1" applyBorder="1" applyAlignment="1" applyProtection="1">
      <alignment horizontal="left" vertical="center"/>
      <protection locked="0"/>
    </xf>
    <xf numFmtId="0" fontId="30" fillId="2" borderId="3" xfId="0" applyFont="1" applyFill="1" applyBorder="1" applyAlignment="1" applyProtection="1">
      <alignment horizontal="left" vertical="center"/>
      <protection locked="0"/>
    </xf>
    <xf numFmtId="179" fontId="23" fillId="2" borderId="3" xfId="2" applyNumberFormat="1" applyFont="1" applyFill="1" applyBorder="1" applyAlignment="1" applyProtection="1">
      <alignment horizontal="center" vertical="center"/>
      <protection locked="0"/>
    </xf>
    <xf numFmtId="195" fontId="23" fillId="2" borderId="3" xfId="2" applyNumberFormat="1" applyFont="1" applyFill="1" applyBorder="1" applyAlignment="1" applyProtection="1">
      <alignment horizontal="right" vertical="center"/>
      <protection locked="0"/>
    </xf>
    <xf numFmtId="195" fontId="23" fillId="2" borderId="18" xfId="0" applyNumberFormat="1" applyFont="1" applyFill="1" applyBorder="1" applyAlignment="1" applyProtection="1">
      <alignment horizontal="right"/>
      <protection locked="0"/>
    </xf>
    <xf numFmtId="195" fontId="23" fillId="4" borderId="3" xfId="2" applyNumberFormat="1" applyFont="1" applyFill="1" applyBorder="1" applyAlignment="1" applyProtection="1">
      <alignment horizontal="right" vertical="center"/>
      <protection locked="0"/>
    </xf>
    <xf numFmtId="195" fontId="23" fillId="4" borderId="18" xfId="0" applyNumberFormat="1" applyFont="1" applyFill="1" applyBorder="1" applyAlignment="1" applyProtection="1">
      <alignment horizontal="right"/>
      <protection locked="0"/>
    </xf>
    <xf numFmtId="11" fontId="23" fillId="2" borderId="6" xfId="0" applyNumberFormat="1" applyFont="1" applyFill="1" applyBorder="1" applyAlignment="1" applyProtection="1">
      <alignment horizontal="left" vertical="center"/>
      <protection locked="0"/>
    </xf>
    <xf numFmtId="179" fontId="23" fillId="2" borderId="3" xfId="0" applyNumberFormat="1" applyFont="1" applyFill="1" applyBorder="1" applyAlignment="1" applyProtection="1">
      <alignment horizontal="center" vertical="center"/>
      <protection locked="0"/>
    </xf>
    <xf numFmtId="0" fontId="23" fillId="2" borderId="15" xfId="0" applyFont="1" applyFill="1" applyBorder="1" applyAlignment="1" applyProtection="1">
      <alignment horizontal="left" vertical="center"/>
      <protection locked="0"/>
    </xf>
    <xf numFmtId="0" fontId="23" fillId="2" borderId="4" xfId="0" applyFont="1" applyFill="1" applyBorder="1" applyAlignment="1" applyProtection="1">
      <protection locked="0"/>
    </xf>
    <xf numFmtId="0" fontId="23" fillId="2" borderId="16" xfId="0" applyFont="1" applyFill="1" applyBorder="1" applyAlignment="1" applyProtection="1">
      <protection locked="0"/>
    </xf>
    <xf numFmtId="194" fontId="25" fillId="0" borderId="3" xfId="0" applyNumberFormat="1" applyFont="1" applyBorder="1" applyAlignment="1">
      <alignment horizontal="center" vertical="center" shrinkToFit="1"/>
    </xf>
    <xf numFmtId="194" fontId="25" fillId="0" borderId="18" xfId="0" applyNumberFormat="1" applyFont="1" applyBorder="1" applyAlignment="1"/>
    <xf numFmtId="184" fontId="23" fillId="0" borderId="3" xfId="0" applyNumberFormat="1" applyFont="1" applyBorder="1" applyAlignment="1">
      <alignment horizontal="center" vertical="center"/>
    </xf>
    <xf numFmtId="195" fontId="23" fillId="2" borderId="10" xfId="2" applyNumberFormat="1" applyFont="1" applyFill="1" applyBorder="1" applyAlignment="1" applyProtection="1">
      <alignment horizontal="right" vertical="center"/>
      <protection locked="0"/>
    </xf>
    <xf numFmtId="195" fontId="23" fillId="2" borderId="18" xfId="2" applyNumberFormat="1" applyFont="1" applyFill="1" applyBorder="1" applyAlignment="1" applyProtection="1">
      <alignment horizontal="right" vertical="center"/>
      <protection locked="0"/>
    </xf>
    <xf numFmtId="0" fontId="23" fillId="0" borderId="40" xfId="0" applyFont="1" applyBorder="1" applyAlignment="1">
      <alignment horizontal="left" vertical="center" wrapText="1"/>
    </xf>
    <xf numFmtId="0" fontId="23" fillId="0" borderId="28" xfId="0" applyFont="1" applyBorder="1" applyAlignment="1"/>
    <xf numFmtId="0" fontId="23" fillId="0" borderId="23" xfId="0" applyFont="1" applyBorder="1" applyAlignment="1"/>
    <xf numFmtId="0" fontId="30" fillId="2" borderId="15" xfId="0" applyFont="1" applyFill="1" applyBorder="1" applyAlignment="1" applyProtection="1">
      <alignment horizontal="left" vertical="center"/>
      <protection locked="0"/>
    </xf>
    <xf numFmtId="179" fontId="23" fillId="4" borderId="3" xfId="2" applyNumberFormat="1" applyFont="1" applyFill="1" applyBorder="1" applyAlignment="1" applyProtection="1">
      <alignment horizontal="center" vertical="center"/>
      <protection locked="0"/>
    </xf>
    <xf numFmtId="179" fontId="23" fillId="4" borderId="10" xfId="0" applyNumberFormat="1" applyFont="1" applyFill="1" applyBorder="1" applyAlignment="1" applyProtection="1">
      <alignment horizontal="right" vertical="center" shrinkToFit="1"/>
      <protection locked="0"/>
    </xf>
    <xf numFmtId="179" fontId="23" fillId="4" borderId="1" xfId="0" applyNumberFormat="1" applyFont="1" applyFill="1" applyBorder="1" applyAlignment="1" applyProtection="1">
      <alignment horizontal="right" vertical="center" shrinkToFit="1"/>
      <protection locked="0"/>
    </xf>
    <xf numFmtId="179" fontId="23" fillId="4" borderId="18" xfId="0" applyNumberFormat="1" applyFont="1" applyFill="1" applyBorder="1" applyAlignment="1" applyProtection="1">
      <alignment horizontal="right" vertical="center" shrinkToFit="1"/>
      <protection locked="0"/>
    </xf>
    <xf numFmtId="0" fontId="23" fillId="2" borderId="10" xfId="0" applyFont="1" applyFill="1" applyBorder="1" applyAlignment="1" applyProtection="1">
      <alignment horizontal="left" vertical="center" shrinkToFit="1"/>
      <protection locked="0"/>
    </xf>
    <xf numFmtId="0" fontId="23" fillId="2" borderId="1" xfId="0" applyFont="1" applyFill="1" applyBorder="1" applyAlignment="1" applyProtection="1">
      <alignment horizontal="left" vertical="center" shrinkToFit="1"/>
      <protection locked="0"/>
    </xf>
    <xf numFmtId="0" fontId="23" fillId="2" borderId="18" xfId="0" applyFont="1" applyFill="1" applyBorder="1" applyAlignment="1" applyProtection="1">
      <alignment horizontal="left" vertical="center" shrinkToFit="1"/>
      <protection locked="0"/>
    </xf>
    <xf numFmtId="0" fontId="23" fillId="0" borderId="21" xfId="0" applyFont="1" applyBorder="1" applyAlignment="1"/>
    <xf numFmtId="188" fontId="23" fillId="4" borderId="10" xfId="0" applyNumberFormat="1" applyFont="1" applyFill="1" applyBorder="1" applyAlignment="1" applyProtection="1">
      <alignment horizontal="right" vertical="center" shrinkToFit="1"/>
      <protection locked="0"/>
    </xf>
    <xf numFmtId="188" fontId="23" fillId="4" borderId="1" xfId="0" applyNumberFormat="1" applyFont="1" applyFill="1" applyBorder="1" applyAlignment="1" applyProtection="1">
      <alignment horizontal="right" vertical="center" shrinkToFit="1"/>
      <protection locked="0"/>
    </xf>
    <xf numFmtId="188" fontId="23" fillId="4" borderId="18" xfId="0" applyNumberFormat="1" applyFont="1" applyFill="1" applyBorder="1" applyAlignment="1" applyProtection="1">
      <alignment horizontal="right" vertical="center" shrinkToFit="1"/>
      <protection locked="0"/>
    </xf>
    <xf numFmtId="183" fontId="23" fillId="0" borderId="3" xfId="2" applyNumberFormat="1" applyFont="1" applyBorder="1" applyAlignment="1">
      <alignment horizontal="right" vertical="center" shrinkToFit="1"/>
    </xf>
    <xf numFmtId="193" fontId="23" fillId="0" borderId="3" xfId="0" applyNumberFormat="1" applyFont="1" applyBorder="1" applyAlignment="1" applyProtection="1">
      <alignment horizontal="center" vertical="center"/>
      <protection locked="0"/>
    </xf>
    <xf numFmtId="193" fontId="23" fillId="0" borderId="3" xfId="0" applyNumberFormat="1" applyFont="1" applyBorder="1" applyAlignment="1" applyProtection="1">
      <alignment horizontal="right" vertical="center"/>
      <protection locked="0"/>
    </xf>
    <xf numFmtId="198" fontId="23" fillId="4" borderId="10" xfId="0" applyNumberFormat="1" applyFont="1" applyFill="1" applyBorder="1" applyAlignment="1" applyProtection="1">
      <alignment horizontal="center" vertical="center"/>
      <protection locked="0"/>
    </xf>
    <xf numFmtId="198" fontId="23" fillId="4" borderId="1" xfId="0" applyNumberFormat="1" applyFont="1" applyFill="1" applyBorder="1" applyAlignment="1" applyProtection="1">
      <alignment horizontal="center" vertical="center"/>
      <protection locked="0"/>
    </xf>
    <xf numFmtId="198" fontId="23" fillId="4" borderId="18" xfId="0" applyNumberFormat="1" applyFont="1" applyFill="1" applyBorder="1" applyAlignment="1" applyProtection="1">
      <alignment horizontal="center" vertical="center"/>
      <protection locked="0"/>
    </xf>
    <xf numFmtId="0" fontId="23" fillId="0" borderId="40" xfId="0" applyFont="1" applyFill="1" applyBorder="1" applyAlignment="1">
      <alignment horizontal="left" vertical="center" wrapText="1"/>
    </xf>
    <xf numFmtId="0" fontId="23" fillId="0" borderId="28" xfId="0" applyFont="1" applyFill="1" applyBorder="1" applyAlignment="1"/>
    <xf numFmtId="0" fontId="23" fillId="0" borderId="34" xfId="0" applyFont="1" applyFill="1" applyBorder="1" applyAlignment="1"/>
    <xf numFmtId="0" fontId="23" fillId="0" borderId="23" xfId="0" applyFont="1" applyFill="1" applyBorder="1" applyAlignment="1"/>
    <xf numFmtId="0" fontId="23" fillId="0" borderId="0" xfId="0" applyFont="1" applyFill="1">
      <alignment vertical="center"/>
    </xf>
    <xf numFmtId="0" fontId="23" fillId="0" borderId="22" xfId="0" applyFont="1" applyFill="1" applyBorder="1" applyAlignment="1"/>
    <xf numFmtId="0" fontId="23" fillId="0" borderId="0" xfId="0" applyFont="1" applyFill="1" applyAlignment="1"/>
    <xf numFmtId="0" fontId="23" fillId="2" borderId="3" xfId="0" applyNumberFormat="1" applyFont="1" applyFill="1" applyBorder="1" applyAlignment="1" applyProtection="1">
      <alignment horizontal="left" vertical="center"/>
      <protection locked="0"/>
    </xf>
    <xf numFmtId="0" fontId="23" fillId="3" borderId="15" xfId="0" applyFont="1" applyFill="1" applyBorder="1" applyAlignment="1" applyProtection="1">
      <alignment horizontal="left" vertical="center"/>
    </xf>
    <xf numFmtId="0" fontId="23" fillId="3" borderId="4" xfId="0" applyFont="1" applyFill="1" applyBorder="1" applyAlignment="1" applyProtection="1"/>
    <xf numFmtId="0" fontId="23" fillId="3" borderId="41" xfId="0" applyFont="1" applyFill="1" applyBorder="1" applyAlignment="1" applyProtection="1"/>
    <xf numFmtId="11" fontId="23" fillId="3" borderId="11" xfId="0" applyNumberFormat="1" applyFont="1" applyFill="1" applyBorder="1" applyAlignment="1" applyProtection="1">
      <alignment horizontal="left" vertical="center"/>
    </xf>
    <xf numFmtId="11" fontId="23" fillId="3" borderId="13" xfId="0" applyNumberFormat="1" applyFont="1" applyFill="1" applyBorder="1" applyAlignment="1" applyProtection="1">
      <alignment horizontal="left" vertical="center"/>
    </xf>
    <xf numFmtId="11" fontId="23" fillId="3" borderId="44" xfId="0" applyNumberFormat="1" applyFont="1" applyFill="1" applyBorder="1" applyAlignment="1" applyProtection="1">
      <alignment horizontal="left" vertical="center"/>
    </xf>
    <xf numFmtId="0" fontId="23" fillId="0" borderId="37" xfId="0" applyFont="1" applyBorder="1" applyAlignment="1">
      <alignment horizontal="center" vertical="center"/>
    </xf>
    <xf numFmtId="179" fontId="23" fillId="3" borderId="3" xfId="2" applyNumberFormat="1" applyFont="1" applyFill="1" applyBorder="1" applyAlignment="1" applyProtection="1">
      <alignment horizontal="center" vertical="center"/>
    </xf>
    <xf numFmtId="0" fontId="23" fillId="3" borderId="1" xfId="0" applyFont="1" applyFill="1" applyBorder="1" applyAlignment="1" applyProtection="1"/>
    <xf numFmtId="0" fontId="23" fillId="3" borderId="2" xfId="0" applyFont="1" applyFill="1" applyBorder="1" applyAlignment="1" applyProtection="1"/>
    <xf numFmtId="0" fontId="23" fillId="3" borderId="3" xfId="0" applyFont="1" applyFill="1" applyBorder="1" applyAlignment="1" applyProtection="1">
      <alignment horizontal="left" vertical="center" shrinkToFit="1"/>
    </xf>
    <xf numFmtId="0" fontId="23" fillId="3" borderId="18" xfId="0" applyFont="1" applyFill="1" applyBorder="1" applyAlignment="1" applyProtection="1"/>
    <xf numFmtId="176" fontId="23" fillId="3" borderId="3" xfId="0" applyNumberFormat="1" applyFont="1" applyFill="1" applyBorder="1" applyAlignment="1" applyProtection="1">
      <alignment horizontal="left" vertical="center"/>
    </xf>
    <xf numFmtId="176" fontId="23" fillId="3" borderId="1" xfId="0" applyNumberFormat="1" applyFont="1" applyFill="1" applyBorder="1" applyAlignment="1" applyProtection="1"/>
    <xf numFmtId="176" fontId="23" fillId="3" borderId="2" xfId="0" applyNumberFormat="1" applyFont="1" applyFill="1" applyBorder="1" applyAlignment="1" applyProtection="1"/>
    <xf numFmtId="0" fontId="23" fillId="3" borderId="3" xfId="0" applyFont="1" applyFill="1" applyBorder="1" applyAlignment="1" applyProtection="1">
      <alignment horizontal="left" vertical="center"/>
    </xf>
    <xf numFmtId="0" fontId="23" fillId="0" borderId="40" xfId="0" applyFont="1" applyBorder="1" applyAlignment="1" applyProtection="1">
      <alignment horizontal="center" vertical="center"/>
    </xf>
    <xf numFmtId="0" fontId="23" fillId="0" borderId="30" xfId="0" applyFont="1" applyBorder="1" applyAlignment="1" applyProtection="1"/>
    <xf numFmtId="0" fontId="23" fillId="0" borderId="31" xfId="0" applyFont="1" applyBorder="1" applyAlignment="1" applyProtection="1"/>
    <xf numFmtId="0" fontId="30" fillId="3" borderId="3" xfId="0" applyFont="1" applyFill="1" applyBorder="1" applyAlignment="1" applyProtection="1">
      <alignment horizontal="left" vertical="center"/>
    </xf>
    <xf numFmtId="176" fontId="23" fillId="3" borderId="3" xfId="0" applyNumberFormat="1" applyFont="1" applyFill="1" applyBorder="1" applyAlignment="1" applyProtection="1">
      <alignment horizontal="center" vertical="center"/>
    </xf>
    <xf numFmtId="176" fontId="23" fillId="3" borderId="18" xfId="0" applyNumberFormat="1" applyFont="1" applyFill="1" applyBorder="1" applyAlignment="1" applyProtection="1"/>
    <xf numFmtId="0" fontId="30" fillId="3" borderId="6" xfId="0" applyFont="1" applyFill="1" applyBorder="1" applyAlignment="1" applyProtection="1">
      <alignment horizontal="left" vertical="center"/>
    </xf>
    <xf numFmtId="0" fontId="23" fillId="3" borderId="13" xfId="0" applyFont="1" applyFill="1" applyBorder="1" applyAlignment="1" applyProtection="1"/>
    <xf numFmtId="0" fontId="23" fillId="3" borderId="8" xfId="0" applyFont="1" applyFill="1" applyBorder="1" applyAlignment="1" applyProtection="1"/>
    <xf numFmtId="0" fontId="30" fillId="3" borderId="15" xfId="0" applyFont="1" applyFill="1" applyBorder="1" applyAlignment="1" applyProtection="1">
      <alignment horizontal="left" vertical="center"/>
    </xf>
    <xf numFmtId="0" fontId="30" fillId="3" borderId="9" xfId="0" applyFont="1" applyFill="1" applyBorder="1" applyAlignment="1" applyProtection="1">
      <alignment horizontal="left" vertical="center"/>
    </xf>
    <xf numFmtId="0" fontId="23" fillId="3" borderId="12" xfId="0" applyFont="1" applyFill="1" applyBorder="1" applyAlignment="1" applyProtection="1"/>
    <xf numFmtId="0" fontId="23" fillId="3" borderId="55" xfId="0" applyFont="1" applyFill="1" applyBorder="1" applyAlignment="1" applyProtection="1"/>
    <xf numFmtId="0" fontId="23" fillId="3" borderId="10" xfId="0" applyFont="1" applyFill="1" applyBorder="1" applyAlignment="1" applyProtection="1">
      <alignment horizontal="left" vertical="center"/>
    </xf>
    <xf numFmtId="0" fontId="23" fillId="3" borderId="1" xfId="0" applyFont="1" applyFill="1" applyBorder="1" applyAlignment="1" applyProtection="1">
      <alignment horizontal="left" vertical="center"/>
    </xf>
    <xf numFmtId="0" fontId="23" fillId="3" borderId="18" xfId="0" applyFont="1" applyFill="1" applyBorder="1" applyAlignment="1" applyProtection="1">
      <alignment horizontal="left" vertical="center"/>
    </xf>
    <xf numFmtId="0" fontId="30" fillId="3" borderId="10" xfId="0" applyFont="1" applyFill="1" applyBorder="1" applyAlignment="1" applyProtection="1">
      <alignment horizontal="left" vertical="center"/>
    </xf>
    <xf numFmtId="0" fontId="30" fillId="3" borderId="1" xfId="0" applyFont="1" applyFill="1" applyBorder="1" applyAlignment="1" applyProtection="1">
      <alignment horizontal="left" vertical="center"/>
    </xf>
    <xf numFmtId="0" fontId="30" fillId="3" borderId="18" xfId="0" applyFont="1" applyFill="1" applyBorder="1" applyAlignment="1" applyProtection="1">
      <alignment horizontal="left" vertical="center"/>
    </xf>
    <xf numFmtId="176" fontId="23" fillId="3" borderId="10" xfId="0" applyNumberFormat="1" applyFont="1" applyFill="1" applyBorder="1" applyAlignment="1" applyProtection="1">
      <alignment horizontal="center" vertical="center"/>
    </xf>
    <xf numFmtId="176" fontId="23" fillId="3" borderId="1" xfId="0" applyNumberFormat="1" applyFont="1" applyFill="1" applyBorder="1" applyAlignment="1" applyProtection="1">
      <alignment horizontal="center" vertical="center"/>
    </xf>
    <xf numFmtId="176" fontId="23" fillId="3" borderId="18" xfId="0" applyNumberFormat="1" applyFont="1" applyFill="1" applyBorder="1" applyAlignment="1" applyProtection="1">
      <alignment horizontal="center" vertical="center"/>
    </xf>
    <xf numFmtId="192" fontId="23" fillId="3" borderId="10" xfId="0" applyNumberFormat="1" applyFont="1" applyFill="1" applyBorder="1" applyAlignment="1" applyProtection="1">
      <alignment horizontal="center" vertical="center"/>
    </xf>
    <xf numFmtId="192" fontId="23" fillId="3" borderId="1" xfId="0" applyNumberFormat="1" applyFont="1" applyFill="1" applyBorder="1" applyAlignment="1" applyProtection="1">
      <alignment horizontal="center" vertical="center"/>
    </xf>
    <xf numFmtId="192" fontId="23" fillId="3" borderId="18" xfId="0" applyNumberFormat="1" applyFont="1" applyFill="1" applyBorder="1" applyAlignment="1" applyProtection="1">
      <alignment horizontal="center" vertical="center"/>
    </xf>
    <xf numFmtId="179" fontId="23" fillId="3" borderId="10" xfId="0" applyNumberFormat="1" applyFont="1" applyFill="1" applyBorder="1" applyAlignment="1" applyProtection="1">
      <alignment horizontal="center" vertical="center"/>
    </xf>
    <xf numFmtId="179" fontId="23" fillId="3" borderId="1" xfId="0" applyNumberFormat="1" applyFont="1" applyFill="1" applyBorder="1" applyAlignment="1" applyProtection="1">
      <alignment horizontal="center" vertical="center"/>
    </xf>
    <xf numFmtId="179" fontId="23" fillId="3" borderId="18" xfId="0" applyNumberFormat="1" applyFont="1" applyFill="1" applyBorder="1" applyAlignment="1" applyProtection="1">
      <alignment horizontal="center" vertical="center"/>
    </xf>
    <xf numFmtId="0" fontId="23" fillId="3" borderId="10" xfId="0" applyFont="1" applyFill="1" applyBorder="1" applyAlignment="1" applyProtection="1">
      <alignment horizontal="left" vertical="center" shrinkToFit="1"/>
    </xf>
    <xf numFmtId="0" fontId="23" fillId="3" borderId="1" xfId="0" applyFont="1" applyFill="1" applyBorder="1" applyAlignment="1" applyProtection="1">
      <alignment horizontal="left" vertical="center" shrinkToFit="1"/>
    </xf>
    <xf numFmtId="0" fontId="23" fillId="3" borderId="18" xfId="0" applyFont="1" applyFill="1" applyBorder="1" applyAlignment="1" applyProtection="1">
      <alignment horizontal="left" vertical="center" shrinkToFit="1"/>
    </xf>
    <xf numFmtId="192" fontId="23" fillId="3" borderId="10" xfId="0" applyNumberFormat="1" applyFont="1" applyFill="1" applyBorder="1" applyAlignment="1" applyProtection="1">
      <alignment horizontal="left" vertical="center"/>
    </xf>
    <xf numFmtId="192" fontId="23" fillId="3" borderId="1" xfId="0" applyNumberFormat="1" applyFont="1" applyFill="1" applyBorder="1" applyAlignment="1" applyProtection="1">
      <alignment horizontal="left" vertical="center"/>
    </xf>
    <xf numFmtId="192" fontId="23" fillId="3" borderId="18" xfId="0" applyNumberFormat="1" applyFont="1" applyFill="1" applyBorder="1" applyAlignment="1" applyProtection="1">
      <alignment horizontal="left" vertical="center"/>
    </xf>
    <xf numFmtId="49" fontId="23" fillId="3" borderId="10" xfId="0" applyNumberFormat="1" applyFont="1" applyFill="1" applyBorder="1" applyAlignment="1" applyProtection="1">
      <alignment horizontal="left" vertical="center"/>
    </xf>
    <xf numFmtId="49" fontId="23" fillId="3" borderId="1" xfId="0" applyNumberFormat="1" applyFont="1" applyFill="1" applyBorder="1" applyAlignment="1" applyProtection="1">
      <alignment horizontal="left" vertical="center"/>
    </xf>
    <xf numFmtId="49" fontId="23" fillId="3" borderId="18" xfId="0" applyNumberFormat="1" applyFont="1" applyFill="1" applyBorder="1" applyAlignment="1" applyProtection="1">
      <alignment horizontal="left" vertical="center"/>
    </xf>
    <xf numFmtId="185" fontId="23" fillId="3" borderId="3" xfId="0" applyNumberFormat="1" applyFont="1" applyFill="1" applyBorder="1" applyAlignment="1" applyProtection="1">
      <alignment horizontal="center" vertical="center"/>
    </xf>
    <xf numFmtId="194" fontId="25" fillId="3" borderId="3" xfId="0" applyNumberFormat="1" applyFont="1" applyFill="1" applyBorder="1" applyAlignment="1" applyProtection="1">
      <alignment horizontal="center" vertical="center" shrinkToFit="1"/>
    </xf>
    <xf numFmtId="194" fontId="25" fillId="3" borderId="18" xfId="0" applyNumberFormat="1" applyFont="1" applyFill="1" applyBorder="1" applyAlignment="1" applyProtection="1"/>
    <xf numFmtId="195" fontId="23" fillId="5" borderId="3" xfId="2" applyNumberFormat="1" applyFont="1" applyFill="1" applyBorder="1" applyAlignment="1" applyProtection="1">
      <alignment horizontal="right" vertical="center"/>
    </xf>
    <xf numFmtId="195" fontId="23" fillId="5" borderId="18" xfId="0" applyNumberFormat="1" applyFont="1" applyFill="1" applyBorder="1" applyAlignment="1" applyProtection="1">
      <alignment horizontal="right"/>
    </xf>
    <xf numFmtId="196" fontId="23" fillId="5" borderId="10" xfId="2" applyNumberFormat="1" applyFont="1" applyFill="1" applyBorder="1" applyAlignment="1" applyProtection="1">
      <alignment horizontal="right" vertical="center" shrinkToFit="1"/>
    </xf>
    <xf numFmtId="196" fontId="23" fillId="5" borderId="18" xfId="2" applyNumberFormat="1" applyFont="1" applyFill="1" applyBorder="1" applyAlignment="1" applyProtection="1">
      <alignment horizontal="right" vertical="center" shrinkToFit="1"/>
    </xf>
    <xf numFmtId="188" fontId="23" fillId="5" borderId="10" xfId="0" applyNumberFormat="1" applyFont="1" applyFill="1" applyBorder="1" applyAlignment="1" applyProtection="1">
      <alignment horizontal="right" vertical="center" shrinkToFit="1"/>
    </xf>
    <xf numFmtId="188" fontId="23" fillId="5" borderId="1" xfId="0" applyNumberFormat="1" applyFont="1" applyFill="1" applyBorder="1" applyAlignment="1" applyProtection="1">
      <alignment horizontal="right" vertical="center" shrinkToFit="1"/>
    </xf>
    <xf numFmtId="0" fontId="23" fillId="3" borderId="6" xfId="0" applyFont="1" applyFill="1" applyBorder="1" applyAlignment="1" applyProtection="1">
      <alignment horizontal="left" vertical="center"/>
    </xf>
    <xf numFmtId="195" fontId="23" fillId="5" borderId="10" xfId="2" applyNumberFormat="1" applyFont="1" applyFill="1" applyBorder="1" applyAlignment="1" applyProtection="1">
      <alignment horizontal="right" vertical="center"/>
    </xf>
    <xf numFmtId="195" fontId="23" fillId="5" borderId="18" xfId="2" applyNumberFormat="1" applyFont="1" applyFill="1" applyBorder="1" applyAlignment="1" applyProtection="1">
      <alignment horizontal="right" vertical="center"/>
    </xf>
    <xf numFmtId="0" fontId="23" fillId="3" borderId="3" xfId="0" applyFont="1" applyFill="1" applyBorder="1" applyAlignment="1" applyProtection="1">
      <alignment horizontal="center" vertical="center"/>
    </xf>
    <xf numFmtId="0" fontId="23" fillId="3" borderId="2" xfId="0" applyFont="1" applyFill="1" applyBorder="1" applyAlignment="1" applyProtection="1">
      <alignment horizontal="left" vertical="center" shrinkToFit="1"/>
    </xf>
    <xf numFmtId="179" fontId="23" fillId="3" borderId="3" xfId="0" applyNumberFormat="1" applyFont="1" applyFill="1" applyBorder="1" applyAlignment="1" applyProtection="1">
      <alignment horizontal="center" vertical="center"/>
    </xf>
    <xf numFmtId="184" fontId="23" fillId="3" borderId="3" xfId="0" applyNumberFormat="1" applyFont="1" applyFill="1" applyBorder="1" applyAlignment="1" applyProtection="1">
      <alignment horizontal="center" vertical="center"/>
    </xf>
    <xf numFmtId="183" fontId="23" fillId="5" borderId="3" xfId="2" applyNumberFormat="1" applyFont="1" applyFill="1" applyBorder="1" applyAlignment="1" applyProtection="1">
      <alignment horizontal="right" vertical="center" shrinkToFit="1"/>
    </xf>
    <xf numFmtId="0" fontId="23" fillId="5" borderId="18" xfId="0" applyFont="1" applyFill="1" applyBorder="1" applyAlignment="1" applyProtection="1"/>
    <xf numFmtId="177" fontId="23" fillId="3" borderId="3" xfId="0" applyNumberFormat="1" applyFont="1" applyFill="1" applyBorder="1" applyAlignment="1" applyProtection="1">
      <alignment horizontal="left" vertical="center"/>
    </xf>
    <xf numFmtId="0" fontId="23" fillId="3" borderId="14" xfId="0" applyFont="1" applyFill="1" applyBorder="1" applyAlignment="1" applyProtection="1">
      <alignment horizontal="left" vertical="center"/>
    </xf>
    <xf numFmtId="0" fontId="23" fillId="3" borderId="19" xfId="0" applyFont="1" applyFill="1" applyBorder="1" applyAlignment="1" applyProtection="1"/>
    <xf numFmtId="0" fontId="23" fillId="3" borderId="45" xfId="0" applyFont="1" applyFill="1" applyBorder="1" applyAlignment="1" applyProtection="1"/>
    <xf numFmtId="197" fontId="23" fillId="3" borderId="3" xfId="0" applyNumberFormat="1" applyFont="1" applyFill="1" applyBorder="1" applyAlignment="1" applyProtection="1">
      <alignment horizontal="left" vertical="center"/>
    </xf>
    <xf numFmtId="197" fontId="23" fillId="3" borderId="1" xfId="0" applyNumberFormat="1" applyFont="1" applyFill="1" applyBorder="1" applyAlignment="1" applyProtection="1"/>
    <xf numFmtId="197" fontId="23" fillId="3" borderId="2" xfId="0" applyNumberFormat="1" applyFont="1" applyFill="1" applyBorder="1" applyAlignment="1" applyProtection="1"/>
    <xf numFmtId="192" fontId="23" fillId="3" borderId="3" xfId="0" applyNumberFormat="1" applyFont="1" applyFill="1" applyBorder="1" applyAlignment="1" applyProtection="1">
      <alignment horizontal="left" vertical="center"/>
    </xf>
    <xf numFmtId="192" fontId="23" fillId="3" borderId="1" xfId="0" applyNumberFormat="1" applyFont="1" applyFill="1" applyBorder="1" applyAlignment="1" applyProtection="1"/>
    <xf numFmtId="192" fontId="23" fillId="3" borderId="2" xfId="0" applyNumberFormat="1" applyFont="1" applyFill="1" applyBorder="1" applyAlignment="1" applyProtection="1"/>
    <xf numFmtId="49" fontId="23" fillId="3" borderId="3" xfId="0" applyNumberFormat="1" applyFont="1" applyFill="1" applyBorder="1" applyAlignment="1" applyProtection="1">
      <alignment horizontal="left" vertical="center"/>
    </xf>
    <xf numFmtId="198" fontId="23" fillId="3" borderId="10" xfId="0" applyNumberFormat="1" applyFont="1" applyFill="1" applyBorder="1" applyAlignment="1" applyProtection="1">
      <alignment horizontal="center" vertical="center"/>
    </xf>
    <xf numFmtId="198" fontId="23" fillId="3" borderId="1" xfId="0" applyNumberFormat="1" applyFont="1" applyFill="1" applyBorder="1" applyAlignment="1" applyProtection="1">
      <alignment horizontal="center" vertical="center"/>
    </xf>
    <xf numFmtId="198" fontId="23" fillId="3" borderId="18" xfId="0" applyNumberFormat="1" applyFont="1" applyFill="1" applyBorder="1" applyAlignment="1" applyProtection="1">
      <alignment horizontal="center" vertical="center"/>
    </xf>
    <xf numFmtId="179" fontId="23" fillId="3" borderId="2" xfId="0" applyNumberFormat="1" applyFont="1" applyFill="1" applyBorder="1" applyAlignment="1" applyProtection="1">
      <alignment horizontal="center" vertical="center"/>
    </xf>
    <xf numFmtId="0" fontId="23" fillId="3" borderId="16" xfId="0" applyFont="1" applyFill="1" applyBorder="1" applyAlignment="1" applyProtection="1"/>
    <xf numFmtId="196" fontId="23" fillId="3" borderId="3" xfId="0" applyNumberFormat="1" applyFont="1" applyFill="1" applyBorder="1" applyAlignment="1" applyProtection="1">
      <alignment horizontal="center" vertical="center"/>
    </xf>
    <xf numFmtId="196" fontId="23" fillId="3" borderId="1" xfId="0" applyNumberFormat="1" applyFont="1" applyFill="1" applyBorder="1" applyAlignment="1" applyProtection="1"/>
    <xf numFmtId="196" fontId="23" fillId="3" borderId="18" xfId="0" applyNumberFormat="1" applyFont="1" applyFill="1" applyBorder="1" applyAlignment="1" applyProtection="1"/>
    <xf numFmtId="181" fontId="23" fillId="3" borderId="3" xfId="0" applyNumberFormat="1" applyFont="1" applyFill="1" applyBorder="1" applyAlignment="1" applyProtection="1">
      <alignment horizontal="center" vertical="center"/>
    </xf>
    <xf numFmtId="0" fontId="23" fillId="3" borderId="44" xfId="0" applyFont="1" applyFill="1" applyBorder="1" applyAlignment="1" applyProtection="1"/>
    <xf numFmtId="196" fontId="23" fillId="3" borderId="2" xfId="0" applyNumberFormat="1" applyFont="1" applyFill="1" applyBorder="1" applyAlignment="1" applyProtection="1"/>
    <xf numFmtId="192" fontId="23" fillId="3" borderId="18" xfId="0" applyNumberFormat="1" applyFont="1" applyFill="1" applyBorder="1" applyAlignment="1" applyProtection="1"/>
    <xf numFmtId="0" fontId="23" fillId="3" borderId="20" xfId="0" applyFont="1" applyFill="1" applyBorder="1" applyAlignment="1" applyProtection="1"/>
    <xf numFmtId="0" fontId="21" fillId="0" borderId="0" xfId="1" applyFont="1" applyAlignment="1">
      <alignment horizontal="center" vertical="top"/>
      <protection locked="0"/>
    </xf>
    <xf numFmtId="0" fontId="6" fillId="0" borderId="0" xfId="0" applyFont="1" applyAlignment="1">
      <alignment horizontal="left" vertical="center"/>
    </xf>
    <xf numFmtId="0" fontId="5" fillId="0" borderId="3" xfId="0" applyFont="1" applyBorder="1" applyAlignment="1">
      <alignment horizontal="center" vertical="center"/>
    </xf>
    <xf numFmtId="0" fontId="0" fillId="0" borderId="16" xfId="0" applyBorder="1" applyAlignment="1"/>
    <xf numFmtId="0" fontId="0" fillId="0" borderId="23" xfId="0" applyBorder="1" applyAlignment="1"/>
    <xf numFmtId="0" fontId="0" fillId="0" borderId="22" xfId="0" applyBorder="1" applyAlignment="1"/>
    <xf numFmtId="0" fontId="0" fillId="0" borderId="21" xfId="0" applyBorder="1" applyAlignment="1"/>
    <xf numFmtId="0" fontId="0" fillId="0" borderId="20" xfId="0" applyBorder="1" applyAlignment="1"/>
    <xf numFmtId="0" fontId="5" fillId="0" borderId="3" xfId="0" applyFont="1" applyBorder="1" applyAlignment="1">
      <alignment horizontal="left" vertical="center" wrapText="1"/>
    </xf>
    <xf numFmtId="0" fontId="0" fillId="0" borderId="4" xfId="0" applyBorder="1" applyAlignment="1"/>
    <xf numFmtId="0" fontId="5" fillId="0" borderId="0" xfId="0" applyFont="1">
      <alignment vertical="center"/>
    </xf>
    <xf numFmtId="0" fontId="0" fillId="0" borderId="19" xfId="0" applyBorder="1" applyAlignment="1"/>
    <xf numFmtId="0" fontId="5" fillId="0" borderId="0" xfId="0" applyFont="1" applyAlignment="1">
      <alignment horizontal="left" vertical="top" wrapText="1"/>
    </xf>
    <xf numFmtId="0" fontId="5" fillId="0" borderId="3" xfId="0" applyFont="1" applyBorder="1" applyAlignment="1">
      <alignment horizontal="center" vertical="center" shrinkToFit="1"/>
    </xf>
    <xf numFmtId="0" fontId="0" fillId="0" borderId="18" xfId="0" applyBorder="1" applyAlignment="1"/>
    <xf numFmtId="0" fontId="5" fillId="0" borderId="3" xfId="0" applyFont="1" applyBorder="1" applyAlignment="1">
      <alignment horizontal="center" vertical="center" wrapText="1"/>
    </xf>
    <xf numFmtId="0" fontId="5" fillId="0" borderId="43" xfId="0" applyFont="1" applyBorder="1" applyAlignment="1">
      <alignment horizontal="left" vertical="center" wrapText="1"/>
    </xf>
    <xf numFmtId="0" fontId="5" fillId="0" borderId="3" xfId="0" applyFont="1" applyBorder="1" applyAlignment="1">
      <alignment horizontal="center" vertical="top"/>
    </xf>
    <xf numFmtId="0" fontId="5" fillId="0" borderId="15" xfId="0" applyFont="1" applyBorder="1" applyAlignment="1">
      <alignment horizontal="left" vertical="top"/>
    </xf>
    <xf numFmtId="0" fontId="5" fillId="0" borderId="32" xfId="0" applyFont="1" applyBorder="1" applyAlignment="1">
      <alignment horizontal="left" vertical="top"/>
    </xf>
    <xf numFmtId="0" fontId="5" fillId="0" borderId="14" xfId="0" applyFont="1" applyBorder="1" applyAlignment="1">
      <alignment horizontal="left" vertical="top"/>
    </xf>
    <xf numFmtId="177" fontId="7" fillId="0" borderId="3" xfId="0" applyNumberFormat="1" applyFont="1" applyBorder="1" applyAlignment="1">
      <alignment horizontal="center" vertical="center" wrapText="1" shrinkToFit="1"/>
    </xf>
    <xf numFmtId="0" fontId="5" fillId="0" borderId="15" xfId="0" applyFont="1" applyBorder="1" applyAlignment="1">
      <alignment horizontal="left" vertical="center" shrinkToFit="1"/>
    </xf>
    <xf numFmtId="0" fontId="0" fillId="0" borderId="1" xfId="0" applyBorder="1" applyAlignment="1"/>
    <xf numFmtId="0" fontId="5" fillId="0" borderId="32" xfId="0" applyFont="1" applyBorder="1" applyAlignment="1">
      <alignment horizontal="center" vertical="center"/>
    </xf>
    <xf numFmtId="179" fontId="5" fillId="0" borderId="3" xfId="0" applyNumberFormat="1" applyFont="1" applyBorder="1" applyAlignment="1">
      <alignment horizontal="center" vertical="center"/>
    </xf>
    <xf numFmtId="0" fontId="5" fillId="0" borderId="32" xfId="0" applyFont="1" applyBorder="1" applyAlignment="1">
      <alignment horizontal="left" shrinkToFit="1"/>
    </xf>
    <xf numFmtId="0" fontId="5" fillId="0" borderId="21" xfId="0" applyFont="1" applyBorder="1" applyAlignment="1">
      <alignment horizontal="center" vertical="center" shrinkToFit="1"/>
    </xf>
    <xf numFmtId="0" fontId="5" fillId="0" borderId="20" xfId="0" applyFont="1" applyBorder="1" applyAlignment="1">
      <alignment horizontal="left" vertical="center" shrinkToFit="1"/>
    </xf>
    <xf numFmtId="0" fontId="5" fillId="0" borderId="32" xfId="0" applyFont="1" applyBorder="1" applyAlignment="1">
      <alignment vertical="center" shrinkToFit="1"/>
    </xf>
    <xf numFmtId="0" fontId="5" fillId="0" borderId="0" xfId="0" applyFont="1" applyAlignment="1">
      <alignment vertical="center" shrinkToFit="1"/>
    </xf>
    <xf numFmtId="0" fontId="0" fillId="0" borderId="22" xfId="0" applyBorder="1" applyAlignment="1">
      <alignment shrinkToFit="1"/>
    </xf>
    <xf numFmtId="0" fontId="5" fillId="0" borderId="14" xfId="0" applyFont="1" applyBorder="1" applyAlignment="1">
      <alignment horizontal="center" vertical="center"/>
    </xf>
    <xf numFmtId="0" fontId="5" fillId="0" borderId="15" xfId="0" applyFont="1" applyBorder="1" applyAlignment="1">
      <alignment horizontal="center" vertical="center"/>
    </xf>
    <xf numFmtId="177" fontId="6" fillId="0" borderId="0" xfId="0" applyNumberFormat="1" applyFont="1" applyAlignment="1">
      <alignment horizontal="right" vertical="center" indent="1"/>
    </xf>
    <xf numFmtId="0" fontId="8" fillId="0" borderId="0" xfId="0" applyFont="1" applyAlignment="1">
      <alignment horizontal="center" vertical="center"/>
    </xf>
    <xf numFmtId="0" fontId="6" fillId="0" borderId="0" xfId="0" applyFont="1" applyAlignment="1">
      <alignment horizontal="left" vertical="center" shrinkToFit="1"/>
    </xf>
    <xf numFmtId="0" fontId="6" fillId="0" borderId="0" xfId="0" applyFont="1" applyAlignment="1">
      <alignment horizontal="center" vertical="center"/>
    </xf>
    <xf numFmtId="0" fontId="6" fillId="0" borderId="0" xfId="0" applyFont="1" applyAlignment="1">
      <alignment horizontal="left" vertical="center" indent="1" shrinkToFit="1"/>
    </xf>
    <xf numFmtId="0" fontId="6" fillId="0" borderId="0" xfId="0" applyFont="1" applyAlignment="1">
      <alignment horizontal="left" vertical="center" indent="1"/>
    </xf>
    <xf numFmtId="184" fontId="5" fillId="0" borderId="15" xfId="0" applyNumberFormat="1" applyFont="1" applyBorder="1" applyAlignment="1">
      <alignment horizontal="center"/>
    </xf>
    <xf numFmtId="184" fontId="5" fillId="0" borderId="14" xfId="0" applyNumberFormat="1" applyFont="1" applyBorder="1" applyAlignment="1">
      <alignment horizontal="center" vertical="top"/>
    </xf>
    <xf numFmtId="0" fontId="21" fillId="0" borderId="0" xfId="1" applyFont="1" applyAlignment="1">
      <alignment horizontal="left" vertical="top"/>
      <protection locked="0"/>
    </xf>
    <xf numFmtId="0" fontId="11" fillId="0" borderId="0" xfId="0" applyFont="1" applyAlignment="1">
      <alignment horizontal="center" vertical="center"/>
    </xf>
    <xf numFmtId="0" fontId="6"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shrinkToFit="1"/>
    </xf>
    <xf numFmtId="0" fontId="5" fillId="0" borderId="0" xfId="0" applyFont="1" applyAlignment="1">
      <alignment horizontal="center" vertical="center"/>
    </xf>
    <xf numFmtId="177" fontId="5" fillId="0" borderId="0" xfId="0" applyNumberFormat="1" applyFont="1" applyAlignment="1">
      <alignment horizontal="center" vertical="center" shrinkToFit="1"/>
    </xf>
    <xf numFmtId="179" fontId="5" fillId="0" borderId="0" xfId="0" applyNumberFormat="1" applyFont="1" applyAlignment="1">
      <alignment horizontal="center" vertical="center"/>
    </xf>
    <xf numFmtId="0" fontId="5" fillId="0" borderId="0" xfId="0" applyFont="1" applyAlignment="1">
      <alignment horizontal="center" vertical="center" shrinkToFit="1"/>
    </xf>
    <xf numFmtId="0" fontId="5" fillId="0" borderId="0" xfId="0" applyFont="1" applyAlignment="1">
      <alignment horizontal="left" vertical="distributed" wrapText="1"/>
    </xf>
    <xf numFmtId="177" fontId="5" fillId="0" borderId="0" xfId="0" applyNumberFormat="1" applyFont="1" applyAlignment="1">
      <alignment horizontal="center" vertical="center"/>
    </xf>
    <xf numFmtId="0" fontId="5" fillId="0" borderId="21" xfId="0" applyFont="1" applyBorder="1" applyAlignment="1">
      <alignment horizontal="center" vertical="center"/>
    </xf>
    <xf numFmtId="0" fontId="5" fillId="0" borderId="19" xfId="0" applyFont="1" applyBorder="1" applyAlignment="1">
      <alignment horizontal="center" vertical="center" shrinkToFit="1"/>
    </xf>
    <xf numFmtId="0" fontId="0" fillId="0" borderId="19" xfId="0" applyBorder="1" applyAlignment="1">
      <alignment shrinkToFit="1"/>
    </xf>
    <xf numFmtId="0" fontId="5" fillId="0" borderId="20" xfId="0" applyFont="1" applyBorder="1" applyAlignment="1">
      <alignment horizontal="center" vertical="center"/>
    </xf>
    <xf numFmtId="0" fontId="5" fillId="0" borderId="0" xfId="0" applyFont="1" applyAlignment="1">
      <alignment horizontal="left" vertical="top"/>
    </xf>
    <xf numFmtId="0" fontId="13" fillId="0" borderId="3" xfId="0" applyFont="1" applyBorder="1" applyAlignment="1">
      <alignment horizontal="center" vertical="center" wrapText="1"/>
    </xf>
    <xf numFmtId="0" fontId="5" fillId="0" borderId="15" xfId="0" applyFont="1" applyBorder="1" applyAlignment="1">
      <alignment horizontal="center" vertical="center" wrapText="1"/>
    </xf>
    <xf numFmtId="177" fontId="5" fillId="0" borderId="0" xfId="0" applyNumberFormat="1" applyFont="1" applyAlignment="1">
      <alignment horizontal="right" vertical="center"/>
    </xf>
    <xf numFmtId="0" fontId="5" fillId="0" borderId="16" xfId="0" applyFont="1" applyBorder="1" applyAlignment="1">
      <alignment horizontal="left" vertical="center" shrinkToFit="1"/>
    </xf>
    <xf numFmtId="0" fontId="0" fillId="0" borderId="4" xfId="0" applyBorder="1" applyAlignment="1">
      <alignment shrinkToFit="1"/>
    </xf>
    <xf numFmtId="0" fontId="0" fillId="0" borderId="16" xfId="0" applyBorder="1" applyAlignment="1">
      <alignment shrinkToFit="1"/>
    </xf>
    <xf numFmtId="0" fontId="5" fillId="0" borderId="22" xfId="0" applyFont="1" applyBorder="1" applyAlignment="1">
      <alignment vertical="center" shrinkToFit="1"/>
    </xf>
    <xf numFmtId="0" fontId="0" fillId="0" borderId="22" xfId="0" applyBorder="1" applyAlignment="1">
      <alignment vertical="center" shrinkToFit="1"/>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5" fillId="0" borderId="18" xfId="0" applyFont="1" applyBorder="1" applyAlignment="1">
      <alignment horizontal="center" vertical="center" wrapText="1"/>
    </xf>
    <xf numFmtId="0" fontId="6" fillId="0" borderId="10" xfId="0" applyFont="1" applyBorder="1" applyAlignment="1">
      <alignment horizontal="center" vertical="center"/>
    </xf>
    <xf numFmtId="0" fontId="5" fillId="0" borderId="15" xfId="0" applyFont="1" applyBorder="1" applyAlignment="1">
      <alignment horizontal="center" wrapText="1"/>
    </xf>
    <xf numFmtId="0" fontId="5" fillId="0" borderId="14" xfId="0" applyFont="1" applyBorder="1" applyAlignment="1">
      <alignment horizontal="left" vertical="center" wrapText="1"/>
    </xf>
    <xf numFmtId="0" fontId="0" fillId="0" borderId="20" xfId="0" applyBorder="1" applyAlignment="1">
      <alignment shrinkToFit="1"/>
    </xf>
    <xf numFmtId="0" fontId="5" fillId="0" borderId="0" xfId="0" applyFont="1" applyAlignment="1">
      <alignment horizontal="left" vertical="top" shrinkToFit="1"/>
    </xf>
    <xf numFmtId="180" fontId="5" fillId="0" borderId="15" xfId="0" applyNumberFormat="1" applyFont="1" applyBorder="1" applyAlignment="1">
      <alignment horizontal="left" vertical="center" indent="1"/>
    </xf>
    <xf numFmtId="0" fontId="5" fillId="0" borderId="15" xfId="0" applyFont="1" applyBorder="1" applyAlignment="1">
      <alignment horizontal="left" vertical="center"/>
    </xf>
    <xf numFmtId="0" fontId="5" fillId="0" borderId="15" xfId="0" applyFont="1" applyBorder="1" applyAlignment="1">
      <alignment horizontal="center" vertical="center" shrinkToFit="1"/>
    </xf>
    <xf numFmtId="0" fontId="5" fillId="0" borderId="14" xfId="0" applyFont="1" applyBorder="1" applyAlignment="1">
      <alignment horizontal="center" vertical="center" shrinkToFit="1"/>
    </xf>
    <xf numFmtId="184" fontId="5" fillId="0" borderId="21" xfId="0" applyNumberFormat="1" applyFont="1" applyBorder="1" applyAlignment="1">
      <alignment horizontal="center" vertical="center" shrinkToFit="1"/>
    </xf>
    <xf numFmtId="184" fontId="5" fillId="0" borderId="20" xfId="0" applyNumberFormat="1" applyFont="1" applyBorder="1" applyAlignment="1">
      <alignment horizontal="center" vertical="center" shrinkToFit="1"/>
    </xf>
    <xf numFmtId="49" fontId="5" fillId="0" borderId="10" xfId="0" applyNumberFormat="1" applyFont="1" applyBorder="1" applyAlignment="1">
      <alignment horizontal="center" vertical="center"/>
    </xf>
    <xf numFmtId="0" fontId="5" fillId="0" borderId="14" xfId="0" applyFont="1" applyBorder="1" applyAlignment="1">
      <alignment horizontal="center" vertical="center" wrapText="1"/>
    </xf>
    <xf numFmtId="0" fontId="10" fillId="0" borderId="0" xfId="0" applyFont="1" applyAlignment="1">
      <alignment horizontal="left" vertical="top"/>
    </xf>
    <xf numFmtId="0" fontId="5" fillId="0" borderId="0" xfId="0" applyFont="1" applyAlignment="1">
      <alignment horizontal="left" vertical="center" indent="1"/>
    </xf>
    <xf numFmtId="0" fontId="17" fillId="0" borderId="3" xfId="0" applyFont="1" applyBorder="1" applyAlignment="1">
      <alignment horizontal="center" vertical="center" shrinkToFit="1"/>
    </xf>
    <xf numFmtId="0" fontId="5" fillId="0" borderId="0" xfId="0" applyFont="1" applyAlignment="1">
      <alignment horizontal="left" vertical="center" wrapText="1"/>
    </xf>
    <xf numFmtId="0" fontId="5" fillId="0" borderId="0" xfId="0" applyFont="1" applyAlignment="1">
      <alignment vertical="center" wrapText="1"/>
    </xf>
    <xf numFmtId="0" fontId="10" fillId="0" borderId="0" xfId="0" applyFont="1" applyAlignment="1">
      <alignment horizontal="left" vertical="distributed" wrapText="1"/>
    </xf>
    <xf numFmtId="0" fontId="5" fillId="0" borderId="3" xfId="0" applyFont="1" applyBorder="1" applyAlignment="1">
      <alignment horizontal="left" vertical="center" indent="1"/>
    </xf>
    <xf numFmtId="0" fontId="5" fillId="0" borderId="18" xfId="0" applyFont="1" applyBorder="1" applyAlignment="1">
      <alignment horizontal="center" vertical="center"/>
    </xf>
    <xf numFmtId="38" fontId="5" fillId="0" borderId="10" xfId="2" applyFont="1" applyBorder="1" applyAlignment="1">
      <alignment horizontal="right" vertical="center"/>
    </xf>
    <xf numFmtId="0" fontId="5" fillId="0" borderId="1" xfId="0" applyFont="1" applyBorder="1" applyAlignment="1">
      <alignment horizontal="left" vertical="center"/>
    </xf>
    <xf numFmtId="38" fontId="5" fillId="0" borderId="3" xfId="2" applyFont="1" applyBorder="1" applyAlignment="1">
      <alignment horizontal="left" vertical="center" indent="1"/>
    </xf>
    <xf numFmtId="0" fontId="5" fillId="0" borderId="19" xfId="0" applyFont="1" applyBorder="1" applyAlignment="1">
      <alignment horizontal="left" vertical="center" shrinkToFit="1"/>
    </xf>
    <xf numFmtId="179" fontId="5" fillId="0" borderId="3" xfId="0" applyNumberFormat="1" applyFont="1" applyBorder="1" applyAlignment="1">
      <alignment horizontal="right" vertical="center" indent="1"/>
    </xf>
    <xf numFmtId="186" fontId="5" fillId="0" borderId="15" xfId="0" applyNumberFormat="1" applyFont="1" applyBorder="1" applyAlignment="1">
      <alignment horizontal="left" vertical="center" shrinkToFit="1"/>
    </xf>
    <xf numFmtId="0" fontId="14" fillId="0" borderId="3" xfId="0" applyFont="1" applyBorder="1" applyAlignment="1">
      <alignment horizontal="center" vertical="center"/>
    </xf>
    <xf numFmtId="178" fontId="5" fillId="0" borderId="14" xfId="0" applyNumberFormat="1" applyFont="1" applyBorder="1" applyAlignment="1">
      <alignment horizontal="center" vertical="center" shrinkToFit="1"/>
    </xf>
    <xf numFmtId="0" fontId="5" fillId="0" borderId="3" xfId="0" applyFont="1" applyBorder="1" applyAlignment="1">
      <alignment horizontal="right" vertical="center"/>
    </xf>
    <xf numFmtId="179" fontId="5" fillId="0" borderId="18" xfId="0" applyNumberFormat="1" applyFont="1" applyBorder="1" applyAlignment="1">
      <alignment horizontal="center" vertical="center"/>
    </xf>
    <xf numFmtId="0" fontId="21" fillId="0" borderId="0" xfId="1" applyFont="1">
      <alignment vertical="top"/>
      <protection locked="0"/>
    </xf>
    <xf numFmtId="178" fontId="5" fillId="0" borderId="14" xfId="0" applyNumberFormat="1" applyFont="1" applyBorder="1" applyAlignment="1">
      <alignment horizontal="center" vertical="top"/>
    </xf>
    <xf numFmtId="177" fontId="5" fillId="0" borderId="3" xfId="0" applyNumberFormat="1" applyFont="1" applyBorder="1" applyAlignment="1">
      <alignment horizontal="center" vertical="center" wrapText="1" shrinkToFit="1"/>
    </xf>
    <xf numFmtId="178" fontId="5" fillId="0" borderId="15" xfId="0" applyNumberFormat="1" applyFont="1" applyBorder="1" applyAlignment="1">
      <alignment horizontal="center"/>
    </xf>
    <xf numFmtId="0" fontId="5" fillId="0" borderId="32" xfId="0" applyFont="1" applyBorder="1" applyAlignment="1">
      <alignment horizontal="left" vertical="center" indent="1" shrinkToFit="1"/>
    </xf>
    <xf numFmtId="0" fontId="5" fillId="0" borderId="14" xfId="0" applyFont="1" applyBorder="1" applyAlignment="1">
      <alignment horizontal="left" vertical="center" shrinkToFit="1"/>
    </xf>
    <xf numFmtId="179" fontId="5" fillId="0" borderId="15" xfId="0" applyNumberFormat="1" applyFont="1" applyBorder="1" applyAlignment="1">
      <alignment horizontal="center" vertical="center" wrapText="1"/>
    </xf>
    <xf numFmtId="185" fontId="5" fillId="0" borderId="14" xfId="0" applyNumberFormat="1" applyFont="1" applyBorder="1" applyAlignment="1">
      <alignment horizontal="center" vertical="center"/>
    </xf>
    <xf numFmtId="184" fontId="5" fillId="0" borderId="14" xfId="0" applyNumberFormat="1" applyFont="1" applyBorder="1" applyAlignment="1">
      <alignment horizontal="center" vertical="center"/>
    </xf>
    <xf numFmtId="178" fontId="5" fillId="0" borderId="17" xfId="0" applyNumberFormat="1" applyFont="1" applyBorder="1" applyAlignment="1">
      <alignment horizontal="center" vertical="center" wrapText="1"/>
    </xf>
    <xf numFmtId="178" fontId="5" fillId="0" borderId="16" xfId="0" applyNumberFormat="1" applyFont="1" applyBorder="1" applyAlignment="1">
      <alignment horizontal="center" vertical="center" wrapText="1"/>
    </xf>
    <xf numFmtId="178" fontId="5" fillId="0" borderId="23" xfId="0" applyNumberFormat="1" applyFont="1" applyBorder="1" applyAlignment="1">
      <alignment horizontal="center" vertical="center" wrapText="1"/>
    </xf>
    <xf numFmtId="178" fontId="5" fillId="0" borderId="22" xfId="0" applyNumberFormat="1" applyFont="1" applyBorder="1" applyAlignment="1">
      <alignment horizontal="center" vertical="center" wrapText="1"/>
    </xf>
    <xf numFmtId="0" fontId="0" fillId="0" borderId="23" xfId="0" applyBorder="1" applyAlignment="1">
      <alignment horizontal="center" vertical="center" wrapText="1"/>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179" fontId="5" fillId="0" borderId="17" xfId="0" applyNumberFormat="1" applyFont="1" applyBorder="1" applyAlignment="1">
      <alignment horizontal="center" vertical="center"/>
    </xf>
    <xf numFmtId="179" fontId="5" fillId="0" borderId="16" xfId="0" applyNumberFormat="1" applyFont="1" applyBorder="1" applyAlignment="1">
      <alignment horizontal="center" vertical="center"/>
    </xf>
    <xf numFmtId="179" fontId="5" fillId="0" borderId="23" xfId="0" applyNumberFormat="1" applyFont="1" applyBorder="1" applyAlignment="1">
      <alignment horizontal="center" vertical="center"/>
    </xf>
    <xf numFmtId="179" fontId="5" fillId="0" borderId="22" xfId="0" applyNumberFormat="1" applyFont="1" applyBorder="1" applyAlignment="1">
      <alignment horizontal="center" vertical="center"/>
    </xf>
    <xf numFmtId="179" fontId="5" fillId="0" borderId="21" xfId="0" applyNumberFormat="1" applyFont="1" applyBorder="1" applyAlignment="1">
      <alignment horizontal="center" vertical="center"/>
    </xf>
    <xf numFmtId="179" fontId="5" fillId="0" borderId="20" xfId="0" applyNumberFormat="1" applyFont="1" applyBorder="1" applyAlignment="1">
      <alignment horizontal="center" vertical="center"/>
    </xf>
    <xf numFmtId="177" fontId="6" fillId="0" borderId="0" xfId="0" applyNumberFormat="1" applyFont="1" applyAlignment="1">
      <alignment horizontal="left" vertical="center" indent="1"/>
    </xf>
    <xf numFmtId="0" fontId="5" fillId="0" borderId="21" xfId="0" applyFont="1" applyBorder="1" applyAlignment="1">
      <alignment horizontal="left" vertical="center" shrinkToFit="1"/>
    </xf>
    <xf numFmtId="177" fontId="7" fillId="0" borderId="3" xfId="0" applyNumberFormat="1" applyFont="1" applyBorder="1" applyAlignment="1">
      <alignment horizontal="center" vertical="center" shrinkToFit="1"/>
    </xf>
    <xf numFmtId="184" fontId="5" fillId="0" borderId="15" xfId="0" applyNumberFormat="1" applyFont="1" applyBorder="1" applyAlignment="1">
      <alignment horizontal="center" vertical="center"/>
    </xf>
    <xf numFmtId="0" fontId="5" fillId="0" borderId="3" xfId="0" applyFont="1" applyBorder="1" applyAlignment="1">
      <alignment horizontal="left" vertical="center" shrinkToFit="1"/>
    </xf>
    <xf numFmtId="0" fontId="5" fillId="0" borderId="32" xfId="0" applyFont="1" applyBorder="1" applyAlignment="1">
      <alignment horizontal="left" vertical="center" shrinkToFit="1"/>
    </xf>
    <xf numFmtId="0" fontId="5" fillId="0" borderId="0" xfId="0" applyFont="1" applyAlignment="1">
      <alignment horizontal="left" vertical="center" indent="2" shrinkToFit="1"/>
    </xf>
    <xf numFmtId="0" fontId="5" fillId="0" borderId="22" xfId="0" applyFont="1" applyBorder="1" applyAlignment="1">
      <alignment horizontal="left" vertical="center" shrinkToFit="1"/>
    </xf>
    <xf numFmtId="0" fontId="5" fillId="0" borderId="22" xfId="0" applyFont="1" applyBorder="1" applyAlignment="1">
      <alignment horizontal="left" vertical="center" indent="2" shrinkToFit="1"/>
    </xf>
    <xf numFmtId="0" fontId="5" fillId="0" borderId="10" xfId="0" applyFont="1" applyBorder="1" applyAlignment="1">
      <alignment horizontal="center" vertical="center"/>
    </xf>
    <xf numFmtId="0" fontId="5" fillId="0" borderId="0" xfId="0" applyFont="1" applyAlignment="1">
      <alignment horizontal="left" vertical="center" indent="2"/>
    </xf>
    <xf numFmtId="179" fontId="15" fillId="0" borderId="0" xfId="0" applyNumberFormat="1" applyFont="1" applyAlignment="1">
      <alignment horizontal="center" vertical="center" shrinkToFit="1"/>
    </xf>
    <xf numFmtId="179" fontId="5" fillId="0" borderId="3" xfId="0" applyNumberFormat="1" applyFont="1" applyBorder="1" applyAlignment="1">
      <alignment horizontal="center" vertical="center" shrinkToFit="1"/>
    </xf>
    <xf numFmtId="0" fontId="5" fillId="0" borderId="0" xfId="0" applyFont="1" applyAlignment="1">
      <alignment horizontal="left" vertical="center" wrapText="1" indent="2"/>
    </xf>
    <xf numFmtId="0" fontId="5" fillId="0" borderId="10" xfId="0" applyFont="1" applyBorder="1" applyAlignment="1">
      <alignment horizontal="right" vertical="center" indent="1"/>
    </xf>
    <xf numFmtId="0" fontId="5" fillId="0" borderId="10" xfId="0" applyFont="1" applyBorder="1" applyAlignment="1">
      <alignment horizontal="right" vertical="center" indent="1" shrinkToFit="1"/>
    </xf>
    <xf numFmtId="177" fontId="5" fillId="0" borderId="0" xfId="0" applyNumberFormat="1" applyFont="1" applyAlignment="1">
      <alignment horizontal="left" vertical="center"/>
    </xf>
    <xf numFmtId="180" fontId="5" fillId="0" borderId="15" xfId="0" applyNumberFormat="1" applyFont="1" applyBorder="1" applyAlignment="1">
      <alignment horizontal="left" vertical="center" wrapText="1" indent="1"/>
    </xf>
    <xf numFmtId="0" fontId="5" fillId="0" borderId="21" xfId="0" applyFont="1" applyBorder="1" applyAlignment="1">
      <alignment horizontal="center" vertical="center" wrapText="1"/>
    </xf>
    <xf numFmtId="0" fontId="5" fillId="0" borderId="20" xfId="0" applyFont="1" applyBorder="1" applyAlignment="1">
      <alignment horizontal="center" vertical="center" wrapText="1"/>
    </xf>
    <xf numFmtId="0" fontId="7" fillId="0" borderId="0" xfId="0" applyFont="1" applyAlignment="1">
      <alignment horizontal="left" vertical="distributed" wrapText="1"/>
    </xf>
    <xf numFmtId="0" fontId="7" fillId="0" borderId="0" xfId="0" applyFont="1" applyAlignment="1">
      <alignment horizontal="left" vertical="center" shrinkToFit="1"/>
    </xf>
    <xf numFmtId="0" fontId="13" fillId="0" borderId="3" xfId="0" applyFont="1" applyBorder="1" applyAlignment="1">
      <alignment horizontal="left" vertical="center" wrapText="1"/>
    </xf>
    <xf numFmtId="189" fontId="5" fillId="0" borderId="3" xfId="0" applyNumberFormat="1" applyFont="1" applyBorder="1" applyAlignment="1">
      <alignment horizontal="center" vertical="center"/>
    </xf>
    <xf numFmtId="0" fontId="0" fillId="0" borderId="19" xfId="0" applyBorder="1" applyAlignment="1">
      <alignment horizontal="left"/>
    </xf>
    <xf numFmtId="0" fontId="0" fillId="0" borderId="20" xfId="0" applyBorder="1" applyAlignment="1">
      <alignment horizontal="left"/>
    </xf>
    <xf numFmtId="0" fontId="5" fillId="0" borderId="23" xfId="0" applyFont="1" applyBorder="1" applyAlignment="1">
      <alignment horizontal="center" vertical="center" shrinkToFit="1"/>
    </xf>
    <xf numFmtId="180" fontId="5" fillId="0" borderId="3" xfId="0" applyNumberFormat="1" applyFont="1" applyBorder="1" applyAlignment="1">
      <alignment horizontal="center" vertical="center" shrinkToFit="1"/>
    </xf>
    <xf numFmtId="180" fontId="5" fillId="0" borderId="3" xfId="0" applyNumberFormat="1" applyFont="1" applyBorder="1" applyAlignment="1">
      <alignment horizontal="center" vertical="center" wrapText="1"/>
    </xf>
    <xf numFmtId="0" fontId="5" fillId="0" borderId="0" xfId="0" applyFont="1" applyAlignment="1">
      <alignment horizontal="left" vertical="center" indent="1" shrinkToFit="1"/>
    </xf>
    <xf numFmtId="0" fontId="17" fillId="0" borderId="3" xfId="0" applyFont="1" applyBorder="1" applyAlignment="1">
      <alignment horizontal="center" vertical="center" wrapText="1" shrinkToFit="1"/>
    </xf>
    <xf numFmtId="0" fontId="7" fillId="0" borderId="3" xfId="0" applyFont="1" applyBorder="1" applyAlignment="1">
      <alignment vertical="center" shrinkToFit="1"/>
    </xf>
    <xf numFmtId="0" fontId="19" fillId="0" borderId="16" xfId="0" applyFont="1" applyBorder="1" applyAlignment="1">
      <alignment shrinkToFit="1"/>
    </xf>
    <xf numFmtId="0" fontId="19" fillId="0" borderId="21" xfId="0" applyFont="1" applyBorder="1" applyAlignment="1">
      <alignment shrinkToFit="1"/>
    </xf>
    <xf numFmtId="0" fontId="19" fillId="0" borderId="20" xfId="0" applyFont="1" applyBorder="1" applyAlignment="1">
      <alignment shrinkToFit="1"/>
    </xf>
    <xf numFmtId="198" fontId="5" fillId="0" borderId="18" xfId="0" applyNumberFormat="1" applyFont="1" applyBorder="1" applyAlignment="1">
      <alignment horizontal="right" vertical="center"/>
    </xf>
    <xf numFmtId="198" fontId="0" fillId="0" borderId="16" xfId="0" applyNumberFormat="1" applyBorder="1" applyAlignment="1">
      <alignment horizontal="right"/>
    </xf>
    <xf numFmtId="198" fontId="0" fillId="0" borderId="19" xfId="0" applyNumberFormat="1" applyBorder="1" applyAlignment="1">
      <alignment horizontal="right"/>
    </xf>
    <xf numFmtId="198" fontId="0" fillId="0" borderId="20" xfId="0" applyNumberFormat="1" applyBorder="1" applyAlignment="1">
      <alignment horizontal="right"/>
    </xf>
    <xf numFmtId="0" fontId="10" fillId="0" borderId="3" xfId="0" applyFont="1" applyBorder="1" applyAlignment="1">
      <alignment horizontal="center" vertical="center"/>
    </xf>
    <xf numFmtId="0" fontId="7" fillId="0" borderId="3" xfId="0" applyFont="1" applyBorder="1" applyAlignment="1">
      <alignment horizontal="center" vertical="center" wrapText="1"/>
    </xf>
    <xf numFmtId="0" fontId="0" fillId="0" borderId="32" xfId="0" applyBorder="1" applyAlignment="1"/>
    <xf numFmtId="0" fontId="0" fillId="0" borderId="14" xfId="0" applyBorder="1" applyAlignment="1"/>
    <xf numFmtId="179" fontId="5" fillId="0" borderId="49" xfId="0" applyNumberFormat="1" applyFont="1" applyBorder="1" applyAlignment="1">
      <alignment horizontal="center" vertical="center"/>
    </xf>
    <xf numFmtId="0" fontId="0" fillId="0" borderId="50" xfId="0" applyBorder="1" applyAlignment="1"/>
    <xf numFmtId="0" fontId="0" fillId="0" borderId="51" xfId="0" applyBorder="1" applyAlignment="1"/>
    <xf numFmtId="0" fontId="0" fillId="0" borderId="52" xfId="0" applyBorder="1" applyAlignment="1"/>
    <xf numFmtId="0" fontId="0" fillId="0" borderId="53" xfId="0" applyBorder="1" applyAlignment="1"/>
    <xf numFmtId="0" fontId="0" fillId="0" borderId="54" xfId="0" applyBorder="1" applyAlignment="1"/>
    <xf numFmtId="187" fontId="5" fillId="0" borderId="0" xfId="0" applyNumberFormat="1" applyFont="1" applyAlignment="1">
      <alignment horizontal="left" vertical="center" shrinkToFit="1"/>
    </xf>
    <xf numFmtId="0" fontId="5" fillId="0" borderId="3" xfId="0" applyFont="1" applyBorder="1" applyAlignment="1">
      <alignment horizontal="left" vertical="center" indent="1" shrinkToFit="1"/>
    </xf>
    <xf numFmtId="180" fontId="5" fillId="0" borderId="3" xfId="0" applyNumberFormat="1" applyFont="1" applyBorder="1" applyAlignment="1">
      <alignment horizontal="center" vertical="center"/>
    </xf>
    <xf numFmtId="0" fontId="5" fillId="0" borderId="15" xfId="0" applyFont="1" applyBorder="1" applyAlignment="1">
      <alignment horizontal="left" indent="1" shrinkToFit="1"/>
    </xf>
    <xf numFmtId="0" fontId="5" fillId="0" borderId="14" xfId="0" applyFont="1" applyBorder="1" applyAlignment="1">
      <alignment horizontal="left" vertical="center" indent="3" shrinkToFit="1"/>
    </xf>
    <xf numFmtId="0" fontId="10" fillId="0" borderId="0" xfId="0" applyFont="1" applyAlignment="1">
      <alignment horizontal="left" vertical="distributed"/>
    </xf>
    <xf numFmtId="188" fontId="5" fillId="0" borderId="3" xfId="0" applyNumberFormat="1" applyFont="1" applyBorder="1" applyAlignment="1">
      <alignment horizontal="right" vertical="center" wrapText="1" indent="1"/>
    </xf>
    <xf numFmtId="179" fontId="14" fillId="0" borderId="3" xfId="0" applyNumberFormat="1" applyFont="1" applyBorder="1" applyAlignment="1">
      <alignment horizontal="center" vertical="center"/>
    </xf>
    <xf numFmtId="179" fontId="5" fillId="0" borderId="10" xfId="0" applyNumberFormat="1" applyFont="1" applyBorder="1" applyAlignment="1">
      <alignment horizontal="right" vertical="center" indent="1" shrinkToFit="1"/>
    </xf>
    <xf numFmtId="179" fontId="5" fillId="0" borderId="10" xfId="0" applyNumberFormat="1" applyFont="1" applyBorder="1" applyAlignment="1">
      <alignment horizontal="right" vertical="center" indent="1"/>
    </xf>
    <xf numFmtId="181" fontId="5" fillId="0" borderId="3" xfId="0" applyNumberFormat="1" applyFont="1" applyBorder="1" applyAlignment="1">
      <alignment horizontal="center" vertical="center"/>
    </xf>
    <xf numFmtId="177" fontId="6" fillId="0" borderId="0" xfId="0" applyNumberFormat="1" applyFont="1" applyAlignment="1">
      <alignment horizontal="right" vertical="center"/>
    </xf>
    <xf numFmtId="177" fontId="6" fillId="0" borderId="0" xfId="0" applyNumberFormat="1" applyFont="1" applyAlignment="1">
      <alignment horizontal="center" vertical="center"/>
    </xf>
    <xf numFmtId="179" fontId="5" fillId="0" borderId="0" xfId="0" applyNumberFormat="1" applyFont="1" applyAlignment="1">
      <alignment horizontal="right" vertical="center"/>
    </xf>
    <xf numFmtId="40" fontId="5" fillId="0" borderId="0" xfId="2" applyNumberFormat="1" applyFont="1" applyAlignment="1">
      <alignment horizontal="center" vertical="center"/>
    </xf>
    <xf numFmtId="177" fontId="5" fillId="0" borderId="0" xfId="0" applyNumberFormat="1" applyFont="1" applyAlignment="1">
      <alignment horizontal="left" vertical="center" wrapText="1"/>
    </xf>
    <xf numFmtId="196" fontId="5" fillId="0" borderId="0" xfId="0" applyNumberFormat="1" applyFont="1" applyAlignment="1">
      <alignment horizontal="center" vertical="center"/>
    </xf>
    <xf numFmtId="196" fontId="5" fillId="0" borderId="0" xfId="0" applyNumberFormat="1" applyFont="1">
      <alignment vertical="center"/>
    </xf>
    <xf numFmtId="177" fontId="5" fillId="0" borderId="0" xfId="0" applyNumberFormat="1" applyFont="1" applyAlignment="1">
      <alignment horizontal="left" vertical="center" shrinkToFit="1"/>
    </xf>
    <xf numFmtId="181" fontId="5" fillId="0" borderId="0" xfId="0" applyNumberFormat="1" applyFont="1" applyAlignment="1">
      <alignment horizontal="left" vertical="center" shrinkToFit="1"/>
    </xf>
    <xf numFmtId="181" fontId="5" fillId="0" borderId="3" xfId="0" applyNumberFormat="1" applyFont="1" applyBorder="1" applyAlignment="1">
      <alignment horizontal="center" vertical="center" shrinkToFit="1"/>
    </xf>
    <xf numFmtId="0" fontId="5" fillId="0" borderId="10" xfId="0" applyFont="1" applyBorder="1" applyAlignment="1">
      <alignment horizontal="right" vertical="center" indent="2"/>
    </xf>
    <xf numFmtId="0" fontId="5" fillId="0" borderId="10" xfId="0" applyFont="1" applyBorder="1" applyAlignment="1">
      <alignment horizontal="right" vertical="center" indent="2" shrinkToFit="1"/>
    </xf>
    <xf numFmtId="181" fontId="15" fillId="0" borderId="0" xfId="0" applyNumberFormat="1" applyFont="1" applyAlignment="1">
      <alignment horizontal="center" vertical="center" shrinkToFit="1"/>
    </xf>
    <xf numFmtId="0" fontId="5" fillId="0" borderId="20" xfId="0" applyFont="1" applyBorder="1" applyAlignment="1">
      <alignment horizontal="center" vertical="center" shrinkToFit="1"/>
    </xf>
    <xf numFmtId="0" fontId="5" fillId="0" borderId="0" xfId="0" applyFont="1" applyAlignment="1">
      <alignment vertical="top"/>
    </xf>
    <xf numFmtId="0" fontId="5" fillId="0" borderId="5" xfId="0" applyFont="1" applyBorder="1" applyAlignment="1">
      <alignment horizontal="center" vertical="center" wrapText="1"/>
    </xf>
    <xf numFmtId="0" fontId="0" fillId="0" borderId="29" xfId="0" applyBorder="1" applyAlignment="1"/>
    <xf numFmtId="0" fontId="0" fillId="0" borderId="48" xfId="0" applyBorder="1" applyAlignment="1"/>
    <xf numFmtId="0" fontId="0" fillId="0" borderId="45" xfId="0" applyBorder="1" applyAlignment="1"/>
    <xf numFmtId="201" fontId="5" fillId="0" borderId="3" xfId="0" applyNumberFormat="1" applyFont="1" applyBorder="1" applyAlignment="1">
      <alignment horizontal="center" vertical="center" shrinkToFit="1"/>
    </xf>
    <xf numFmtId="201" fontId="0" fillId="0" borderId="14" xfId="0" applyNumberFormat="1" applyBorder="1" applyAlignment="1"/>
    <xf numFmtId="185" fontId="5" fillId="0" borderId="7" xfId="0" applyNumberFormat="1" applyFont="1" applyBorder="1" applyAlignment="1">
      <alignment horizontal="center" vertical="center"/>
    </xf>
    <xf numFmtId="0" fontId="0" fillId="0" borderId="33" xfId="0" applyBorder="1" applyAlignment="1"/>
    <xf numFmtId="181" fontId="5" fillId="0" borderId="9" xfId="0" applyNumberFormat="1" applyFont="1" applyBorder="1" applyAlignment="1">
      <alignment horizontal="center" vertical="center" shrinkToFit="1"/>
    </xf>
    <xf numFmtId="0" fontId="0" fillId="0" borderId="42" xfId="0" applyBorder="1" applyAlignment="1"/>
    <xf numFmtId="0" fontId="0" fillId="0" borderId="41" xfId="0" applyBorder="1" applyAlignment="1"/>
    <xf numFmtId="0" fontId="0" fillId="0" borderId="38" xfId="0" applyBorder="1" applyAlignment="1"/>
    <xf numFmtId="0" fontId="0" fillId="0" borderId="27" xfId="0" applyBorder="1" applyAlignment="1"/>
    <xf numFmtId="200" fontId="5" fillId="0" borderId="18" xfId="0" applyNumberFormat="1" applyFont="1" applyBorder="1" applyAlignment="1">
      <alignment horizontal="center" vertical="center" shrinkToFit="1"/>
    </xf>
    <xf numFmtId="200" fontId="0" fillId="0" borderId="20" xfId="0" applyNumberFormat="1" applyBorder="1" applyAlignment="1"/>
    <xf numFmtId="179" fontId="5" fillId="0" borderId="7" xfId="0" applyNumberFormat="1" applyFont="1" applyBorder="1" applyAlignment="1">
      <alignment horizontal="right" vertical="center" shrinkToFit="1"/>
    </xf>
    <xf numFmtId="0" fontId="0" fillId="0" borderId="25" xfId="0" applyBorder="1" applyAlignment="1"/>
    <xf numFmtId="181" fontId="5" fillId="0" borderId="10" xfId="0" applyNumberFormat="1" applyFont="1" applyBorder="1" applyAlignment="1">
      <alignment horizontal="center" vertical="center" shrinkToFit="1"/>
    </xf>
    <xf numFmtId="0" fontId="5" fillId="0" borderId="5" xfId="0" applyFont="1" applyBorder="1" applyAlignment="1">
      <alignment horizontal="center" vertical="center"/>
    </xf>
    <xf numFmtId="0" fontId="0" fillId="0" borderId="13" xfId="0" applyBorder="1" applyAlignment="1"/>
    <xf numFmtId="0" fontId="0" fillId="0" borderId="8" xfId="0" applyBorder="1" applyAlignment="1"/>
    <xf numFmtId="0" fontId="5" fillId="0" borderId="7" xfId="0" applyFont="1" applyBorder="1" applyAlignment="1">
      <alignment horizontal="center" vertical="center" wrapText="1"/>
    </xf>
    <xf numFmtId="0" fontId="0" fillId="0" borderId="46" xfId="0" applyBorder="1" applyAlignment="1"/>
    <xf numFmtId="0" fontId="5" fillId="0" borderId="10" xfId="0" applyFont="1" applyBorder="1" applyAlignment="1">
      <alignment horizontal="center" vertical="center" wrapText="1"/>
    </xf>
    <xf numFmtId="0" fontId="21" fillId="0" borderId="0" xfId="1" applyFont="1" applyAlignment="1">
      <alignment vertical="center"/>
      <protection locked="0"/>
    </xf>
    <xf numFmtId="179" fontId="5" fillId="0" borderId="0" xfId="0" applyNumberFormat="1" applyFont="1" applyAlignment="1">
      <alignment horizontal="right" vertical="center" indent="1"/>
    </xf>
    <xf numFmtId="190" fontId="5" fillId="0" borderId="0" xfId="0" applyNumberFormat="1" applyFont="1" applyAlignment="1">
      <alignment horizontal="center" vertical="center"/>
    </xf>
    <xf numFmtId="0" fontId="5" fillId="0" borderId="19" xfId="0" applyFont="1" applyBorder="1" applyAlignment="1">
      <alignment horizontal="center" vertical="center" wrapText="1"/>
    </xf>
    <xf numFmtId="0" fontId="5" fillId="0" borderId="0" xfId="0" applyFont="1" applyAlignment="1">
      <alignment horizontal="center" vertical="center" wrapText="1"/>
    </xf>
    <xf numFmtId="191" fontId="5" fillId="0" borderId="3" xfId="0" applyNumberFormat="1" applyFont="1" applyBorder="1" applyAlignment="1">
      <alignment horizontal="center" vertical="center" shrinkToFit="1"/>
    </xf>
    <xf numFmtId="0" fontId="5" fillId="0" borderId="0" xfId="0" applyFont="1" applyAlignment="1">
      <alignment horizontal="left" vertical="distributed"/>
    </xf>
    <xf numFmtId="199" fontId="5" fillId="0" borderId="18" xfId="0" applyNumberFormat="1" applyFont="1" applyBorder="1" applyAlignment="1">
      <alignment horizontal="center" vertical="center" shrinkToFit="1"/>
    </xf>
    <xf numFmtId="199" fontId="0" fillId="0" borderId="20" xfId="0" applyNumberFormat="1" applyBorder="1" applyAlignment="1"/>
    <xf numFmtId="191" fontId="5" fillId="0" borderId="3" xfId="0" applyNumberFormat="1" applyFont="1" applyBorder="1" applyAlignment="1">
      <alignment horizontal="center" vertical="center"/>
    </xf>
    <xf numFmtId="199" fontId="5" fillId="0" borderId="3" xfId="0" applyNumberFormat="1" applyFont="1" applyBorder="1" applyAlignment="1">
      <alignment horizontal="center" vertical="center" shrinkToFit="1"/>
    </xf>
    <xf numFmtId="199" fontId="0" fillId="0" borderId="14" xfId="0" applyNumberFormat="1" applyBorder="1" applyAlignment="1"/>
    <xf numFmtId="179" fontId="5" fillId="0" borderId="7" xfId="0" applyNumberFormat="1" applyFont="1" applyBorder="1" applyAlignment="1">
      <alignment horizontal="center" vertical="center"/>
    </xf>
    <xf numFmtId="181" fontId="5" fillId="0" borderId="9" xfId="0" applyNumberFormat="1" applyFont="1" applyBorder="1" applyAlignment="1">
      <alignment horizontal="center" vertical="center"/>
    </xf>
  </cellXfs>
  <cellStyles count="5">
    <cellStyle name="ハイパーリンク" xfId="1" builtinId="8"/>
    <cellStyle name="桁区切り" xfId="2" builtinId="6"/>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FFCCFF"/>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tabColor rgb="FFFFCCFF"/>
  </sheetPr>
  <dimension ref="A1:AC125"/>
  <sheetViews>
    <sheetView tabSelected="1" zoomScaleNormal="100" zoomScaleSheetLayoutView="85" workbookViewId="0">
      <pane ySplit="3" topLeftCell="A4" activePane="bottomLeft" state="frozen"/>
      <selection activeCell="C15" sqref="C15:I15"/>
      <selection pane="bottomLeft" activeCell="E111" sqref="E111:M117"/>
    </sheetView>
  </sheetViews>
  <sheetFormatPr defaultColWidth="6.5" defaultRowHeight="18.75" customHeight="1"/>
  <cols>
    <col min="1" max="2" width="5.125" style="98" customWidth="1"/>
    <col min="3" max="4" width="6.75" style="84" customWidth="1"/>
    <col min="5" max="11" width="6.5" style="84"/>
    <col min="12" max="12" width="6.5" style="98" customWidth="1"/>
    <col min="13" max="13" width="5.25" style="98" bestFit="1" customWidth="1"/>
    <col min="14" max="16" width="6.5" style="84"/>
    <col min="17" max="23" width="6.5" style="101"/>
    <col min="24" max="24" width="6.5" style="110"/>
    <col min="25" max="25" width="5.25" style="110" bestFit="1" customWidth="1"/>
    <col min="29" max="29" width="8.875" style="78" bestFit="1" customWidth="1"/>
  </cols>
  <sheetData>
    <row r="1" spans="1:25" ht="26.25" customHeight="1">
      <c r="A1" s="172" t="str">
        <f>CONCATENATE("",選管入力用!B4,"　公費負担手続き入力画面")</f>
        <v>那覇市議会議員一般選挙　公費負担手続き入力画面</v>
      </c>
      <c r="B1" s="173"/>
      <c r="C1" s="174"/>
      <c r="D1" s="174"/>
      <c r="E1" s="174"/>
      <c r="F1" s="174"/>
      <c r="G1" s="174"/>
      <c r="H1" s="174"/>
      <c r="I1" s="174"/>
      <c r="J1" s="174"/>
      <c r="K1" s="174"/>
      <c r="L1" s="173"/>
      <c r="M1" s="173"/>
      <c r="N1" s="174"/>
      <c r="O1" s="174"/>
      <c r="P1" s="174"/>
      <c r="X1" s="101"/>
      <c r="Y1" s="101"/>
    </row>
    <row r="2" spans="1:25" ht="26.25" customHeight="1" thickBot="1">
      <c r="A2" s="85"/>
      <c r="B2" s="86" t="s">
        <v>437</v>
      </c>
      <c r="C2" s="85"/>
      <c r="D2" s="85"/>
      <c r="E2" s="85"/>
      <c r="F2" s="85"/>
      <c r="G2" s="85"/>
      <c r="H2" s="85"/>
      <c r="I2" s="85"/>
      <c r="J2" s="85"/>
      <c r="K2" s="85"/>
      <c r="L2" s="85"/>
      <c r="M2" s="85"/>
      <c r="N2" s="85"/>
      <c r="O2" s="85"/>
      <c r="P2" s="85"/>
      <c r="Q2" s="102"/>
      <c r="R2" s="102"/>
      <c r="S2" s="102"/>
      <c r="T2" s="102"/>
      <c r="U2" s="102"/>
      <c r="V2" s="102"/>
      <c r="W2" s="102"/>
      <c r="X2" s="102"/>
      <c r="Y2" s="102"/>
    </row>
    <row r="3" spans="1:25" ht="18.75" customHeight="1" thickBot="1">
      <c r="A3" s="184" t="s">
        <v>5</v>
      </c>
      <c r="B3" s="153"/>
      <c r="C3" s="152" t="s">
        <v>0</v>
      </c>
      <c r="D3" s="153"/>
      <c r="E3" s="152" t="s">
        <v>1</v>
      </c>
      <c r="F3" s="185"/>
      <c r="G3" s="185"/>
      <c r="H3" s="185"/>
      <c r="I3" s="185"/>
      <c r="J3" s="185"/>
      <c r="K3" s="185"/>
      <c r="L3" s="185"/>
      <c r="M3" s="153"/>
      <c r="N3" s="152" t="s">
        <v>6</v>
      </c>
      <c r="O3" s="185"/>
      <c r="P3" s="153"/>
      <c r="Q3" s="250" t="s">
        <v>363</v>
      </c>
      <c r="R3" s="251"/>
      <c r="S3" s="251"/>
      <c r="T3" s="251"/>
      <c r="U3" s="251"/>
      <c r="V3" s="251"/>
      <c r="W3" s="251"/>
      <c r="X3" s="251"/>
      <c r="Y3" s="252"/>
    </row>
    <row r="4" spans="1:25" ht="18.75" customHeight="1" thickBot="1">
      <c r="A4" s="184" t="s">
        <v>7</v>
      </c>
      <c r="B4" s="140"/>
      <c r="C4" s="154" t="s">
        <v>8</v>
      </c>
      <c r="D4" s="155"/>
      <c r="E4" s="188"/>
      <c r="F4" s="160"/>
      <c r="G4" s="160"/>
      <c r="H4" s="160"/>
      <c r="I4" s="160"/>
      <c r="J4" s="160"/>
      <c r="K4" s="160"/>
      <c r="L4" s="160"/>
      <c r="M4" s="161"/>
      <c r="N4" s="87"/>
      <c r="O4" s="83"/>
      <c r="P4" s="88"/>
      <c r="Q4" s="256" t="s">
        <v>447</v>
      </c>
      <c r="R4" s="257"/>
      <c r="S4" s="257"/>
      <c r="T4" s="257"/>
      <c r="U4" s="257"/>
      <c r="V4" s="257"/>
      <c r="W4" s="257"/>
      <c r="X4" s="257"/>
      <c r="Y4" s="258"/>
    </row>
    <row r="5" spans="1:25" ht="18.75" customHeight="1">
      <c r="A5" s="141"/>
      <c r="B5" s="142"/>
      <c r="C5" s="126" t="s">
        <v>9</v>
      </c>
      <c r="D5" s="127"/>
      <c r="E5" s="208"/>
      <c r="F5" s="198"/>
      <c r="G5" s="198"/>
      <c r="H5" s="198"/>
      <c r="I5" s="198"/>
      <c r="J5" s="198"/>
      <c r="K5" s="198"/>
      <c r="L5" s="198"/>
      <c r="M5" s="199"/>
      <c r="N5" s="89"/>
      <c r="P5" s="90"/>
      <c r="Q5" s="259" t="s">
        <v>449</v>
      </c>
      <c r="R5" s="235"/>
      <c r="S5" s="235"/>
      <c r="T5" s="235"/>
      <c r="U5" s="235"/>
      <c r="V5" s="235"/>
      <c r="W5" s="235"/>
      <c r="X5" s="235"/>
      <c r="Y5" s="236"/>
    </row>
    <row r="6" spans="1:25" ht="18.75" customHeight="1" thickBot="1">
      <c r="A6" s="141"/>
      <c r="B6" s="142"/>
      <c r="C6" s="126" t="s">
        <v>10</v>
      </c>
      <c r="D6" s="127"/>
      <c r="E6" s="208"/>
      <c r="F6" s="198"/>
      <c r="G6" s="198"/>
      <c r="H6" s="198"/>
      <c r="I6" s="198"/>
      <c r="J6" s="198"/>
      <c r="K6" s="198"/>
      <c r="L6" s="198"/>
      <c r="M6" s="199"/>
      <c r="N6" s="91"/>
      <c r="O6" s="92"/>
      <c r="P6" s="93"/>
      <c r="Q6" s="260" t="s">
        <v>448</v>
      </c>
      <c r="R6" s="261"/>
      <c r="S6" s="261"/>
      <c r="T6" s="261"/>
      <c r="U6" s="261"/>
      <c r="V6" s="261"/>
      <c r="W6" s="261"/>
      <c r="X6" s="261"/>
      <c r="Y6" s="262"/>
    </row>
    <row r="7" spans="1:25" ht="18.75" customHeight="1" thickBot="1">
      <c r="A7" s="135" t="s">
        <v>369</v>
      </c>
      <c r="B7" s="136"/>
      <c r="C7" s="154" t="s">
        <v>11</v>
      </c>
      <c r="D7" s="155"/>
      <c r="E7" s="188"/>
      <c r="F7" s="160"/>
      <c r="G7" s="160"/>
      <c r="H7" s="160"/>
      <c r="I7" s="160"/>
      <c r="J7" s="160"/>
      <c r="K7" s="160"/>
      <c r="L7" s="160"/>
      <c r="M7" s="161"/>
      <c r="N7" s="205" t="s">
        <v>12</v>
      </c>
      <c r="O7" s="206"/>
      <c r="P7" s="140"/>
      <c r="Q7" s="256" t="s">
        <v>371</v>
      </c>
      <c r="R7" s="257"/>
      <c r="S7" s="257"/>
      <c r="T7" s="257"/>
      <c r="U7" s="257"/>
      <c r="V7" s="257"/>
      <c r="W7" s="257"/>
      <c r="X7" s="257"/>
      <c r="Y7" s="258"/>
    </row>
    <row r="8" spans="1:25" ht="18.75" customHeight="1">
      <c r="A8" s="137"/>
      <c r="B8" s="138"/>
      <c r="C8" s="121" t="s">
        <v>13</v>
      </c>
      <c r="D8" s="122"/>
      <c r="E8" s="189"/>
      <c r="F8" s="124"/>
      <c r="G8" s="124"/>
      <c r="H8" s="124"/>
      <c r="I8" s="124"/>
      <c r="J8" s="124"/>
      <c r="K8" s="124"/>
      <c r="L8" s="124"/>
      <c r="M8" s="125"/>
      <c r="N8" s="207"/>
      <c r="O8" s="174"/>
      <c r="P8" s="142"/>
      <c r="Q8" s="253" t="s">
        <v>450</v>
      </c>
      <c r="R8" s="242"/>
      <c r="S8" s="242"/>
      <c r="T8" s="242"/>
      <c r="U8" s="242"/>
      <c r="V8" s="242"/>
      <c r="W8" s="242"/>
      <c r="X8" s="242"/>
      <c r="Y8" s="243"/>
    </row>
    <row r="9" spans="1:25" ht="18.75" customHeight="1">
      <c r="A9" s="137"/>
      <c r="B9" s="138"/>
      <c r="C9" s="121" t="s">
        <v>10</v>
      </c>
      <c r="D9" s="122"/>
      <c r="E9" s="189"/>
      <c r="F9" s="124"/>
      <c r="G9" s="124"/>
      <c r="H9" s="124"/>
      <c r="I9" s="124"/>
      <c r="J9" s="124"/>
      <c r="K9" s="124"/>
      <c r="L9" s="124"/>
      <c r="M9" s="125"/>
      <c r="N9" s="207"/>
      <c r="O9" s="174"/>
      <c r="P9" s="142"/>
      <c r="Q9" s="253" t="s">
        <v>451</v>
      </c>
      <c r="R9" s="242"/>
      <c r="S9" s="242"/>
      <c r="T9" s="242"/>
      <c r="U9" s="242"/>
      <c r="V9" s="242"/>
      <c r="W9" s="242"/>
      <c r="X9" s="242"/>
      <c r="Y9" s="243"/>
    </row>
    <row r="10" spans="1:25" ht="18.75" customHeight="1">
      <c r="A10" s="137"/>
      <c r="B10" s="138"/>
      <c r="C10" s="121" t="s">
        <v>14</v>
      </c>
      <c r="D10" s="122"/>
      <c r="E10" s="189"/>
      <c r="F10" s="124"/>
      <c r="G10" s="124"/>
      <c r="H10" s="124"/>
      <c r="I10" s="124"/>
      <c r="J10" s="124"/>
      <c r="K10" s="124"/>
      <c r="L10" s="124"/>
      <c r="M10" s="125"/>
      <c r="N10" s="207"/>
      <c r="O10" s="174"/>
      <c r="P10" s="142"/>
      <c r="Q10" s="253" t="s">
        <v>372</v>
      </c>
      <c r="R10" s="242"/>
      <c r="S10" s="242"/>
      <c r="T10" s="242"/>
      <c r="U10" s="242"/>
      <c r="V10" s="242"/>
      <c r="W10" s="242"/>
      <c r="X10" s="242"/>
      <c r="Y10" s="243"/>
    </row>
    <row r="11" spans="1:25" ht="18.75" customHeight="1">
      <c r="A11" s="137"/>
      <c r="B11" s="138"/>
      <c r="C11" s="121" t="s">
        <v>373</v>
      </c>
      <c r="D11" s="122"/>
      <c r="E11" s="189"/>
      <c r="F11" s="124"/>
      <c r="G11" s="124"/>
      <c r="H11" s="124"/>
      <c r="I11" s="124"/>
      <c r="J11" s="124"/>
      <c r="K11" s="124"/>
      <c r="L11" s="124"/>
      <c r="M11" s="125"/>
      <c r="N11" s="207"/>
      <c r="O11" s="174"/>
      <c r="P11" s="142"/>
      <c r="Q11" s="253" t="s">
        <v>452</v>
      </c>
      <c r="R11" s="242"/>
      <c r="S11" s="242"/>
      <c r="T11" s="242"/>
      <c r="U11" s="242"/>
      <c r="V11" s="242"/>
      <c r="W11" s="242"/>
      <c r="X11" s="242"/>
      <c r="Y11" s="243"/>
    </row>
    <row r="12" spans="1:25" ht="18.75" customHeight="1">
      <c r="A12" s="137"/>
      <c r="B12" s="138"/>
      <c r="C12" s="121" t="s">
        <v>15</v>
      </c>
      <c r="D12" s="122"/>
      <c r="E12" s="189"/>
      <c r="F12" s="124"/>
      <c r="G12" s="124"/>
      <c r="H12" s="124"/>
      <c r="I12" s="124"/>
      <c r="J12" s="124"/>
      <c r="K12" s="124"/>
      <c r="L12" s="124"/>
      <c r="M12" s="125"/>
      <c r="N12" s="207"/>
      <c r="O12" s="174"/>
      <c r="P12" s="142"/>
      <c r="Q12" s="253" t="s">
        <v>453</v>
      </c>
      <c r="R12" s="242"/>
      <c r="S12" s="242"/>
      <c r="T12" s="242"/>
      <c r="U12" s="242"/>
      <c r="V12" s="242"/>
      <c r="W12" s="242"/>
      <c r="X12" s="242"/>
      <c r="Y12" s="243"/>
    </row>
    <row r="13" spans="1:25" ht="18.75" customHeight="1">
      <c r="A13" s="137"/>
      <c r="B13" s="138"/>
      <c r="C13" s="121" t="s">
        <v>16</v>
      </c>
      <c r="D13" s="122"/>
      <c r="E13" s="187"/>
      <c r="F13" s="170"/>
      <c r="G13" s="171"/>
      <c r="H13" s="94" t="s">
        <v>17</v>
      </c>
      <c r="I13" s="187"/>
      <c r="J13" s="170"/>
      <c r="K13" s="171"/>
      <c r="L13" s="95" t="str">
        <f>IF(OR(E13="",I13=""),"  ",I13-E13+1)</f>
        <v xml:space="preserve">  </v>
      </c>
      <c r="M13" s="96" t="s">
        <v>18</v>
      </c>
      <c r="N13" s="207"/>
      <c r="O13" s="174"/>
      <c r="P13" s="142"/>
      <c r="Q13" s="254">
        <v>45851</v>
      </c>
      <c r="R13" s="247"/>
      <c r="S13" s="255"/>
      <c r="T13" s="103" t="s">
        <v>17</v>
      </c>
      <c r="U13" s="254">
        <v>45857</v>
      </c>
      <c r="V13" s="247"/>
      <c r="W13" s="255"/>
      <c r="X13" s="104">
        <f>IF(OR(Q13="",U13=""),"  ",U13-Q13+1)</f>
        <v>7</v>
      </c>
      <c r="Y13" s="105" t="s">
        <v>18</v>
      </c>
    </row>
    <row r="14" spans="1:25" ht="18.75" customHeight="1">
      <c r="A14" s="137"/>
      <c r="B14" s="138"/>
      <c r="C14" s="128" t="s">
        <v>19</v>
      </c>
      <c r="D14" s="122"/>
      <c r="E14" s="190"/>
      <c r="F14" s="124"/>
      <c r="G14" s="124"/>
      <c r="H14" s="124"/>
      <c r="I14" s="124"/>
      <c r="J14" s="124"/>
      <c r="K14" s="124"/>
      <c r="L14" s="124"/>
      <c r="M14" s="125"/>
      <c r="N14" s="207"/>
      <c r="O14" s="174"/>
      <c r="P14" s="142"/>
      <c r="Q14" s="241">
        <v>64500</v>
      </c>
      <c r="R14" s="242"/>
      <c r="S14" s="242"/>
      <c r="T14" s="242"/>
      <c r="U14" s="242"/>
      <c r="V14" s="242"/>
      <c r="W14" s="242"/>
      <c r="X14" s="242"/>
      <c r="Y14" s="243"/>
    </row>
    <row r="15" spans="1:25" ht="18.75" customHeight="1">
      <c r="A15" s="137"/>
      <c r="B15" s="138"/>
      <c r="C15" s="121" t="s">
        <v>20</v>
      </c>
      <c r="D15" s="122"/>
      <c r="E15" s="209" t="str">
        <f>IF(E13="","  ",L13*E14)</f>
        <v xml:space="preserve">  </v>
      </c>
      <c r="F15" s="182"/>
      <c r="G15" s="182"/>
      <c r="H15" s="182"/>
      <c r="I15" s="182"/>
      <c r="J15" s="182"/>
      <c r="K15" s="182"/>
      <c r="L15" s="182"/>
      <c r="M15" s="183"/>
      <c r="N15" s="207"/>
      <c r="O15" s="174"/>
      <c r="P15" s="142"/>
      <c r="Q15" s="241">
        <f>IF(Q13="","  ",X13*Q14)</f>
        <v>451500</v>
      </c>
      <c r="R15" s="242"/>
      <c r="S15" s="242"/>
      <c r="T15" s="242"/>
      <c r="U15" s="242"/>
      <c r="V15" s="242"/>
      <c r="W15" s="242"/>
      <c r="X15" s="242"/>
      <c r="Y15" s="243"/>
    </row>
    <row r="16" spans="1:25" ht="18.75" customHeight="1">
      <c r="A16" s="137"/>
      <c r="B16" s="138"/>
      <c r="C16" s="151" t="s">
        <v>408</v>
      </c>
      <c r="D16" s="122"/>
      <c r="E16" s="186"/>
      <c r="F16" s="124"/>
      <c r="G16" s="124"/>
      <c r="H16" s="125"/>
      <c r="I16" s="186"/>
      <c r="J16" s="124"/>
      <c r="K16" s="124"/>
      <c r="L16" s="124"/>
      <c r="M16" s="125"/>
      <c r="N16" s="207"/>
      <c r="O16" s="174"/>
      <c r="P16" s="142"/>
      <c r="Q16" s="244" t="s">
        <v>375</v>
      </c>
      <c r="R16" s="242"/>
      <c r="S16" s="242"/>
      <c r="T16" s="245"/>
      <c r="U16" s="244" t="s">
        <v>446</v>
      </c>
      <c r="V16" s="242"/>
      <c r="W16" s="242"/>
      <c r="X16" s="242"/>
      <c r="Y16" s="243"/>
    </row>
    <row r="17" spans="1:29" ht="18.75" customHeight="1">
      <c r="A17" s="137"/>
      <c r="B17" s="138"/>
      <c r="C17" s="121" t="s">
        <v>22</v>
      </c>
      <c r="D17" s="122"/>
      <c r="E17" s="169"/>
      <c r="F17" s="170"/>
      <c r="G17" s="170"/>
      <c r="H17" s="170"/>
      <c r="I17" s="170"/>
      <c r="J17" s="170"/>
      <c r="K17" s="170"/>
      <c r="L17" s="170"/>
      <c r="M17" s="171"/>
      <c r="N17" s="207"/>
      <c r="O17" s="174"/>
      <c r="P17" s="142"/>
      <c r="Q17" s="246">
        <v>45839</v>
      </c>
      <c r="R17" s="247"/>
      <c r="S17" s="247"/>
      <c r="T17" s="247"/>
      <c r="U17" s="247"/>
      <c r="V17" s="247"/>
      <c r="W17" s="247"/>
      <c r="X17" s="247"/>
      <c r="Y17" s="248"/>
    </row>
    <row r="18" spans="1:29" ht="18.75" customHeight="1">
      <c r="A18" s="137"/>
      <c r="B18" s="138"/>
      <c r="C18" s="121" t="s">
        <v>376</v>
      </c>
      <c r="D18" s="122"/>
      <c r="E18" s="132"/>
      <c r="F18" s="124"/>
      <c r="G18" s="124"/>
      <c r="H18" s="124"/>
      <c r="I18" s="124"/>
      <c r="J18" s="124"/>
      <c r="K18" s="124"/>
      <c r="L18" s="124"/>
      <c r="M18" s="125"/>
      <c r="N18" s="207"/>
      <c r="O18" s="174"/>
      <c r="P18" s="142"/>
      <c r="Q18" s="249" t="s">
        <v>50</v>
      </c>
      <c r="R18" s="242"/>
      <c r="S18" s="242"/>
      <c r="T18" s="242"/>
      <c r="U18" s="242"/>
      <c r="V18" s="242"/>
      <c r="W18" s="242"/>
      <c r="X18" s="242"/>
      <c r="Y18" s="243"/>
    </row>
    <row r="19" spans="1:29" ht="18.75" customHeight="1">
      <c r="A19" s="137"/>
      <c r="B19" s="138"/>
      <c r="C19" s="121" t="s">
        <v>24</v>
      </c>
      <c r="D19" s="122"/>
      <c r="E19" s="132"/>
      <c r="F19" s="124"/>
      <c r="G19" s="124"/>
      <c r="H19" s="124"/>
      <c r="I19" s="124"/>
      <c r="J19" s="124"/>
      <c r="K19" s="124"/>
      <c r="L19" s="124"/>
      <c r="M19" s="125"/>
      <c r="N19" s="207"/>
      <c r="O19" s="174"/>
      <c r="P19" s="142"/>
      <c r="Q19" s="249" t="s">
        <v>51</v>
      </c>
      <c r="R19" s="242"/>
      <c r="S19" s="242"/>
      <c r="T19" s="242"/>
      <c r="U19" s="242"/>
      <c r="V19" s="242"/>
      <c r="W19" s="242"/>
      <c r="X19" s="242"/>
      <c r="Y19" s="243"/>
    </row>
    <row r="20" spans="1:29" ht="18.75" customHeight="1">
      <c r="A20" s="137"/>
      <c r="B20" s="138"/>
      <c r="C20" s="121" t="s">
        <v>25</v>
      </c>
      <c r="D20" s="122"/>
      <c r="E20" s="132"/>
      <c r="F20" s="124"/>
      <c r="G20" s="124"/>
      <c r="H20" s="124"/>
      <c r="I20" s="124"/>
      <c r="J20" s="124"/>
      <c r="K20" s="124"/>
      <c r="L20" s="124"/>
      <c r="M20" s="125"/>
      <c r="N20" s="207"/>
      <c r="O20" s="174"/>
      <c r="P20" s="142"/>
      <c r="Q20" s="249" t="s">
        <v>52</v>
      </c>
      <c r="R20" s="242"/>
      <c r="S20" s="242"/>
      <c r="T20" s="242"/>
      <c r="U20" s="242"/>
      <c r="V20" s="242"/>
      <c r="W20" s="242"/>
      <c r="X20" s="242"/>
      <c r="Y20" s="243"/>
    </row>
    <row r="21" spans="1:29" ht="18.75" customHeight="1">
      <c r="A21" s="137"/>
      <c r="B21" s="138"/>
      <c r="C21" s="121" t="s">
        <v>26</v>
      </c>
      <c r="D21" s="122"/>
      <c r="E21" s="132"/>
      <c r="F21" s="124"/>
      <c r="G21" s="124"/>
      <c r="H21" s="124"/>
      <c r="I21" s="124"/>
      <c r="J21" s="124"/>
      <c r="K21" s="124"/>
      <c r="L21" s="124"/>
      <c r="M21" s="125"/>
      <c r="N21" s="207"/>
      <c r="O21" s="174"/>
      <c r="P21" s="142"/>
      <c r="Q21" s="249">
        <v>1234567</v>
      </c>
      <c r="R21" s="242"/>
      <c r="S21" s="242"/>
      <c r="T21" s="242"/>
      <c r="U21" s="242"/>
      <c r="V21" s="242"/>
      <c r="W21" s="242"/>
      <c r="X21" s="242"/>
      <c r="Y21" s="243"/>
    </row>
    <row r="22" spans="1:29" ht="18.75" customHeight="1">
      <c r="A22" s="137"/>
      <c r="B22" s="138"/>
      <c r="C22" s="126" t="s">
        <v>27</v>
      </c>
      <c r="D22" s="127"/>
      <c r="E22" s="197"/>
      <c r="F22" s="198"/>
      <c r="G22" s="198"/>
      <c r="H22" s="198"/>
      <c r="I22" s="198"/>
      <c r="J22" s="198"/>
      <c r="K22" s="198"/>
      <c r="L22" s="198"/>
      <c r="M22" s="199"/>
      <c r="N22" s="207"/>
      <c r="O22" s="173"/>
      <c r="P22" s="142"/>
      <c r="Q22" s="234" t="s">
        <v>377</v>
      </c>
      <c r="R22" s="235"/>
      <c r="S22" s="235"/>
      <c r="T22" s="235"/>
      <c r="U22" s="235"/>
      <c r="V22" s="235"/>
      <c r="W22" s="235"/>
      <c r="X22" s="235"/>
      <c r="Y22" s="236"/>
    </row>
    <row r="23" spans="1:29" s="111" customFormat="1" ht="57" customHeight="1" thickBot="1">
      <c r="A23" s="133" t="s">
        <v>370</v>
      </c>
      <c r="B23" s="134"/>
      <c r="C23" s="117" t="s">
        <v>412</v>
      </c>
      <c r="D23" s="117"/>
      <c r="E23" s="117" t="s">
        <v>413</v>
      </c>
      <c r="F23" s="117"/>
      <c r="G23" s="117" t="s">
        <v>414</v>
      </c>
      <c r="H23" s="117"/>
      <c r="I23" s="117" t="s">
        <v>415</v>
      </c>
      <c r="J23" s="117"/>
      <c r="K23" s="117" t="s">
        <v>416</v>
      </c>
      <c r="L23" s="117"/>
      <c r="M23" s="107"/>
      <c r="N23" s="107"/>
      <c r="O23" s="107"/>
      <c r="P23" s="107"/>
      <c r="Q23" s="106"/>
      <c r="R23" s="107"/>
      <c r="S23" s="107"/>
      <c r="T23" s="107"/>
      <c r="U23" s="107"/>
      <c r="V23" s="107"/>
      <c r="W23" s="107"/>
      <c r="X23" s="107"/>
      <c r="Y23" s="108"/>
      <c r="AC23" s="112"/>
    </row>
    <row r="24" spans="1:29" ht="18.75" customHeight="1" thickBot="1">
      <c r="A24" s="135" t="s">
        <v>28</v>
      </c>
      <c r="B24" s="136"/>
      <c r="C24" s="154" t="s">
        <v>29</v>
      </c>
      <c r="D24" s="155"/>
      <c r="E24" s="195"/>
      <c r="F24" s="160"/>
      <c r="G24" s="160"/>
      <c r="H24" s="160"/>
      <c r="I24" s="160"/>
      <c r="J24" s="160"/>
      <c r="K24" s="160"/>
      <c r="L24" s="160"/>
      <c r="M24" s="161"/>
      <c r="N24" s="205" t="s">
        <v>391</v>
      </c>
      <c r="O24" s="206"/>
      <c r="P24" s="140"/>
      <c r="Q24" s="237" t="s">
        <v>53</v>
      </c>
      <c r="R24" s="238"/>
      <c r="S24" s="238"/>
      <c r="T24" s="238"/>
      <c r="U24" s="238"/>
      <c r="V24" s="238"/>
      <c r="W24" s="238"/>
      <c r="X24" s="238"/>
      <c r="Y24" s="239"/>
    </row>
    <row r="25" spans="1:29" ht="18.75" customHeight="1">
      <c r="A25" s="137"/>
      <c r="B25" s="138"/>
      <c r="C25" s="121" t="s">
        <v>30</v>
      </c>
      <c r="D25" s="122"/>
      <c r="E25" s="132"/>
      <c r="F25" s="124"/>
      <c r="G25" s="124"/>
      <c r="H25" s="124"/>
      <c r="I25" s="124"/>
      <c r="J25" s="124"/>
      <c r="K25" s="124"/>
      <c r="L25" s="124"/>
      <c r="M25" s="125"/>
      <c r="N25" s="207"/>
      <c r="O25" s="174"/>
      <c r="P25" s="142"/>
      <c r="Q25" s="263" t="s">
        <v>54</v>
      </c>
      <c r="R25" s="264"/>
      <c r="S25" s="264"/>
      <c r="T25" s="264"/>
      <c r="U25" s="264"/>
      <c r="V25" s="264"/>
      <c r="W25" s="264"/>
      <c r="X25" s="264"/>
      <c r="Y25" s="265"/>
    </row>
    <row r="26" spans="1:29" ht="18.75" customHeight="1">
      <c r="A26" s="137"/>
      <c r="B26" s="138"/>
      <c r="C26" s="121" t="s">
        <v>10</v>
      </c>
      <c r="D26" s="122"/>
      <c r="E26" s="132"/>
      <c r="F26" s="124"/>
      <c r="G26" s="124"/>
      <c r="H26" s="124"/>
      <c r="I26" s="124"/>
      <c r="J26" s="124"/>
      <c r="K26" s="124"/>
      <c r="L26" s="124"/>
      <c r="M26" s="125"/>
      <c r="N26" s="207"/>
      <c r="O26" s="174"/>
      <c r="P26" s="142"/>
      <c r="Q26" s="263" t="s">
        <v>55</v>
      </c>
      <c r="R26" s="264"/>
      <c r="S26" s="264"/>
      <c r="T26" s="264"/>
      <c r="U26" s="264"/>
      <c r="V26" s="264"/>
      <c r="W26" s="264"/>
      <c r="X26" s="264"/>
      <c r="Y26" s="265"/>
    </row>
    <row r="27" spans="1:29" ht="18.75" customHeight="1">
      <c r="A27" s="137"/>
      <c r="B27" s="138"/>
      <c r="C27" s="121" t="s">
        <v>31</v>
      </c>
      <c r="D27" s="122"/>
      <c r="E27" s="189"/>
      <c r="F27" s="124"/>
      <c r="G27" s="124"/>
      <c r="H27" s="124"/>
      <c r="I27" s="124"/>
      <c r="J27" s="124"/>
      <c r="K27" s="124"/>
      <c r="L27" s="124"/>
      <c r="M27" s="125"/>
      <c r="N27" s="207"/>
      <c r="O27" s="174"/>
      <c r="P27" s="142"/>
      <c r="Q27" s="266" t="s">
        <v>56</v>
      </c>
      <c r="R27" s="267"/>
      <c r="S27" s="267"/>
      <c r="T27" s="267"/>
      <c r="U27" s="267"/>
      <c r="V27" s="267"/>
      <c r="W27" s="267"/>
      <c r="X27" s="267"/>
      <c r="Y27" s="268"/>
    </row>
    <row r="28" spans="1:29" ht="18.75" customHeight="1">
      <c r="A28" s="137"/>
      <c r="B28" s="138"/>
      <c r="C28" s="121" t="s">
        <v>374</v>
      </c>
      <c r="D28" s="122"/>
      <c r="E28" s="132"/>
      <c r="F28" s="124"/>
      <c r="G28" s="124"/>
      <c r="H28" s="124"/>
      <c r="I28" s="124"/>
      <c r="J28" s="124"/>
      <c r="K28" s="124"/>
      <c r="L28" s="124"/>
      <c r="M28" s="125"/>
      <c r="N28" s="207"/>
      <c r="O28" s="174"/>
      <c r="P28" s="142"/>
      <c r="Q28" s="263" t="s">
        <v>57</v>
      </c>
      <c r="R28" s="264"/>
      <c r="S28" s="264"/>
      <c r="T28" s="264"/>
      <c r="U28" s="264"/>
      <c r="V28" s="264"/>
      <c r="W28" s="264"/>
      <c r="X28" s="264"/>
      <c r="Y28" s="265"/>
    </row>
    <row r="29" spans="1:29" ht="18.75" customHeight="1">
      <c r="A29" s="137"/>
      <c r="B29" s="138"/>
      <c r="C29" s="121" t="s">
        <v>15</v>
      </c>
      <c r="D29" s="122"/>
      <c r="E29" s="132"/>
      <c r="F29" s="124"/>
      <c r="G29" s="124"/>
      <c r="H29" s="124"/>
      <c r="I29" s="124"/>
      <c r="J29" s="124"/>
      <c r="K29" s="124"/>
      <c r="L29" s="124"/>
      <c r="M29" s="125"/>
      <c r="N29" s="207"/>
      <c r="O29" s="174"/>
      <c r="P29" s="142"/>
      <c r="Q29" s="263" t="s">
        <v>58</v>
      </c>
      <c r="R29" s="264"/>
      <c r="S29" s="264"/>
      <c r="T29" s="264"/>
      <c r="U29" s="264"/>
      <c r="V29" s="264"/>
      <c r="W29" s="264"/>
      <c r="X29" s="264"/>
      <c r="Y29" s="265"/>
    </row>
    <row r="30" spans="1:29" ht="18.75" customHeight="1">
      <c r="A30" s="137"/>
      <c r="B30" s="138"/>
      <c r="C30" s="121" t="s">
        <v>16</v>
      </c>
      <c r="D30" s="122"/>
      <c r="E30" s="187"/>
      <c r="F30" s="170"/>
      <c r="G30" s="171"/>
      <c r="H30" s="94" t="s">
        <v>17</v>
      </c>
      <c r="I30" s="177"/>
      <c r="J30" s="157"/>
      <c r="K30" s="158"/>
      <c r="L30" s="95" t="str">
        <f>IF(OR(E30="",I30=""),"  ",I30-E30+1)</f>
        <v xml:space="preserve">  </v>
      </c>
      <c r="M30" s="96" t="s">
        <v>18</v>
      </c>
      <c r="N30" s="207"/>
      <c r="O30" s="174"/>
      <c r="P30" s="142"/>
      <c r="Q30" s="269">
        <v>45851</v>
      </c>
      <c r="R30" s="270"/>
      <c r="S30" s="271"/>
      <c r="T30" s="103" t="s">
        <v>17</v>
      </c>
      <c r="U30" s="272">
        <v>45857</v>
      </c>
      <c r="V30" s="273"/>
      <c r="W30" s="274"/>
      <c r="X30" s="104">
        <f>IF(OR(Q30="",U30=""),"  ",U30-Q30+1)</f>
        <v>7</v>
      </c>
      <c r="Y30" s="109" t="s">
        <v>18</v>
      </c>
    </row>
    <row r="31" spans="1:29" ht="18.75" customHeight="1">
      <c r="A31" s="137"/>
      <c r="B31" s="138"/>
      <c r="C31" s="128" t="s">
        <v>19</v>
      </c>
      <c r="D31" s="122"/>
      <c r="E31" s="196"/>
      <c r="F31" s="124"/>
      <c r="G31" s="124"/>
      <c r="H31" s="124"/>
      <c r="I31" s="124"/>
      <c r="J31" s="124"/>
      <c r="K31" s="124"/>
      <c r="L31" s="124"/>
      <c r="M31" s="125"/>
      <c r="N31" s="207"/>
      <c r="O31" s="174"/>
      <c r="P31" s="142"/>
      <c r="Q31" s="275">
        <v>16100</v>
      </c>
      <c r="R31" s="276"/>
      <c r="S31" s="276"/>
      <c r="T31" s="276"/>
      <c r="U31" s="276"/>
      <c r="V31" s="276"/>
      <c r="W31" s="276"/>
      <c r="X31" s="276"/>
      <c r="Y31" s="277"/>
    </row>
    <row r="32" spans="1:29" ht="18.75" customHeight="1">
      <c r="A32" s="137"/>
      <c r="B32" s="138"/>
      <c r="C32" s="121" t="s">
        <v>20</v>
      </c>
      <c r="D32" s="122"/>
      <c r="E32" s="181" t="str">
        <f>IF(E30="","  ",L30*E31)</f>
        <v xml:space="preserve">  </v>
      </c>
      <c r="F32" s="182"/>
      <c r="G32" s="182"/>
      <c r="H32" s="182"/>
      <c r="I32" s="182"/>
      <c r="J32" s="182"/>
      <c r="K32" s="182"/>
      <c r="L32" s="182"/>
      <c r="M32" s="183"/>
      <c r="N32" s="207"/>
      <c r="O32" s="174"/>
      <c r="P32" s="142"/>
      <c r="Q32" s="275">
        <f>IF(Q30="","  ",X30*Q31)</f>
        <v>112700</v>
      </c>
      <c r="R32" s="276"/>
      <c r="S32" s="276"/>
      <c r="T32" s="276"/>
      <c r="U32" s="276"/>
      <c r="V32" s="276"/>
      <c r="W32" s="276"/>
      <c r="X32" s="276"/>
      <c r="Y32" s="277"/>
    </row>
    <row r="33" spans="1:29" ht="18.75" customHeight="1">
      <c r="A33" s="137"/>
      <c r="B33" s="138"/>
      <c r="C33" s="151" t="s">
        <v>409</v>
      </c>
      <c r="D33" s="122"/>
      <c r="E33" s="186"/>
      <c r="F33" s="124"/>
      <c r="G33" s="124"/>
      <c r="H33" s="125"/>
      <c r="I33" s="186"/>
      <c r="J33" s="124"/>
      <c r="K33" s="124"/>
      <c r="L33" s="124"/>
      <c r="M33" s="125"/>
      <c r="N33" s="207"/>
      <c r="O33" s="174"/>
      <c r="P33" s="142"/>
      <c r="Q33" s="278" t="s">
        <v>375</v>
      </c>
      <c r="R33" s="279"/>
      <c r="S33" s="279"/>
      <c r="T33" s="280"/>
      <c r="U33" s="278" t="s">
        <v>410</v>
      </c>
      <c r="V33" s="279"/>
      <c r="W33" s="279"/>
      <c r="X33" s="279"/>
      <c r="Y33" s="280"/>
      <c r="AC33"/>
    </row>
    <row r="34" spans="1:29" ht="18.75" customHeight="1">
      <c r="A34" s="137"/>
      <c r="B34" s="138"/>
      <c r="C34" s="121" t="s">
        <v>22</v>
      </c>
      <c r="D34" s="122"/>
      <c r="E34" s="156"/>
      <c r="F34" s="157"/>
      <c r="G34" s="157"/>
      <c r="H34" s="157"/>
      <c r="I34" s="157"/>
      <c r="J34" s="157"/>
      <c r="K34" s="157"/>
      <c r="L34" s="157"/>
      <c r="M34" s="158"/>
      <c r="N34" s="207"/>
      <c r="O34" s="174"/>
      <c r="P34" s="142"/>
      <c r="Q34" s="281">
        <v>45839</v>
      </c>
      <c r="R34" s="282"/>
      <c r="S34" s="282"/>
      <c r="T34" s="282"/>
      <c r="U34" s="282"/>
      <c r="V34" s="282"/>
      <c r="W34" s="282"/>
      <c r="X34" s="282"/>
      <c r="Y34" s="283"/>
      <c r="AC34"/>
    </row>
    <row r="35" spans="1:29" ht="18.75" hidden="1" customHeight="1">
      <c r="A35" s="137"/>
      <c r="B35" s="138"/>
      <c r="C35" s="121" t="s">
        <v>32</v>
      </c>
      <c r="D35" s="122"/>
      <c r="E35" s="156"/>
      <c r="F35" s="157"/>
      <c r="G35" s="157"/>
      <c r="H35" s="157"/>
      <c r="I35" s="157"/>
      <c r="J35" s="157"/>
      <c r="K35" s="157"/>
      <c r="L35" s="157"/>
      <c r="M35" s="158"/>
      <c r="N35" s="207"/>
      <c r="O35" s="174"/>
      <c r="P35" s="142"/>
      <c r="Q35" s="281"/>
      <c r="R35" s="282"/>
      <c r="S35" s="282"/>
      <c r="T35" s="282"/>
      <c r="U35" s="282"/>
      <c r="V35" s="282"/>
      <c r="W35" s="282"/>
      <c r="X35" s="282"/>
      <c r="Y35" s="283"/>
      <c r="AC35"/>
    </row>
    <row r="36" spans="1:29" ht="18.75" customHeight="1">
      <c r="A36" s="137"/>
      <c r="B36" s="138"/>
      <c r="C36" s="143" t="s">
        <v>23</v>
      </c>
      <c r="D36" s="144"/>
      <c r="E36" s="129"/>
      <c r="F36" s="130"/>
      <c r="G36" s="130"/>
      <c r="H36" s="130"/>
      <c r="I36" s="130"/>
      <c r="J36" s="130"/>
      <c r="K36" s="130"/>
      <c r="L36" s="130"/>
      <c r="M36" s="131"/>
      <c r="N36" s="207"/>
      <c r="O36" s="174"/>
      <c r="P36" s="142"/>
      <c r="Q36" s="263" t="s">
        <v>59</v>
      </c>
      <c r="R36" s="264"/>
      <c r="S36" s="264"/>
      <c r="T36" s="264"/>
      <c r="U36" s="264"/>
      <c r="V36" s="264"/>
      <c r="W36" s="264"/>
      <c r="X36" s="264"/>
      <c r="Y36" s="265"/>
      <c r="AC36"/>
    </row>
    <row r="37" spans="1:29" ht="18.75" customHeight="1">
      <c r="A37" s="137"/>
      <c r="B37" s="138"/>
      <c r="C37" s="121" t="s">
        <v>24</v>
      </c>
      <c r="D37" s="122"/>
      <c r="E37" s="132"/>
      <c r="F37" s="124"/>
      <c r="G37" s="124"/>
      <c r="H37" s="124"/>
      <c r="I37" s="124"/>
      <c r="J37" s="124"/>
      <c r="K37" s="124"/>
      <c r="L37" s="124"/>
      <c r="M37" s="125"/>
      <c r="N37" s="207"/>
      <c r="O37" s="174"/>
      <c r="P37" s="142"/>
      <c r="Q37" s="263" t="s">
        <v>60</v>
      </c>
      <c r="R37" s="264"/>
      <c r="S37" s="264"/>
      <c r="T37" s="264"/>
      <c r="U37" s="264"/>
      <c r="V37" s="264"/>
      <c r="W37" s="264"/>
      <c r="X37" s="264"/>
      <c r="Y37" s="265"/>
      <c r="AC37"/>
    </row>
    <row r="38" spans="1:29" ht="18.75" customHeight="1">
      <c r="A38" s="137"/>
      <c r="B38" s="138"/>
      <c r="C38" s="121" t="s">
        <v>25</v>
      </c>
      <c r="D38" s="122"/>
      <c r="E38" s="132"/>
      <c r="F38" s="124"/>
      <c r="G38" s="124"/>
      <c r="H38" s="124"/>
      <c r="I38" s="124"/>
      <c r="J38" s="124"/>
      <c r="K38" s="124"/>
      <c r="L38" s="124"/>
      <c r="M38" s="125"/>
      <c r="N38" s="207"/>
      <c r="O38" s="174"/>
      <c r="P38" s="142"/>
      <c r="Q38" s="263" t="s">
        <v>52</v>
      </c>
      <c r="R38" s="264"/>
      <c r="S38" s="264"/>
      <c r="T38" s="264"/>
      <c r="U38" s="264"/>
      <c r="V38" s="264"/>
      <c r="W38" s="264"/>
      <c r="X38" s="264"/>
      <c r="Y38" s="265"/>
      <c r="AC38"/>
    </row>
    <row r="39" spans="1:29" ht="18.75" customHeight="1">
      <c r="A39" s="137"/>
      <c r="B39" s="138"/>
      <c r="C39" s="121" t="s">
        <v>26</v>
      </c>
      <c r="D39" s="122"/>
      <c r="E39" s="123"/>
      <c r="F39" s="124"/>
      <c r="G39" s="124"/>
      <c r="H39" s="124"/>
      <c r="I39" s="124"/>
      <c r="J39" s="124"/>
      <c r="K39" s="124"/>
      <c r="L39" s="124"/>
      <c r="M39" s="125"/>
      <c r="N39" s="207"/>
      <c r="O39" s="174"/>
      <c r="P39" s="142"/>
      <c r="Q39" s="284" t="s">
        <v>393</v>
      </c>
      <c r="R39" s="285"/>
      <c r="S39" s="285"/>
      <c r="T39" s="285"/>
      <c r="U39" s="285"/>
      <c r="V39" s="285"/>
      <c r="W39" s="285"/>
      <c r="X39" s="285"/>
      <c r="Y39" s="286"/>
      <c r="AC39"/>
    </row>
    <row r="40" spans="1:29" ht="18.75" customHeight="1">
      <c r="A40" s="137"/>
      <c r="B40" s="138"/>
      <c r="C40" s="126" t="s">
        <v>27</v>
      </c>
      <c r="D40" s="127"/>
      <c r="E40" s="197"/>
      <c r="F40" s="198"/>
      <c r="G40" s="198"/>
      <c r="H40" s="198"/>
      <c r="I40" s="198"/>
      <c r="J40" s="198"/>
      <c r="K40" s="198"/>
      <c r="L40" s="198"/>
      <c r="M40" s="199"/>
      <c r="N40" s="207"/>
      <c r="O40" s="173"/>
      <c r="P40" s="142"/>
      <c r="Q40" s="263" t="s">
        <v>392</v>
      </c>
      <c r="R40" s="264"/>
      <c r="S40" s="264"/>
      <c r="T40" s="264"/>
      <c r="U40" s="264"/>
      <c r="V40" s="264"/>
      <c r="W40" s="264"/>
      <c r="X40" s="264"/>
      <c r="Y40" s="265"/>
      <c r="AC40"/>
    </row>
    <row r="41" spans="1:29" s="111" customFormat="1" ht="57" customHeight="1" thickBot="1">
      <c r="A41" s="133" t="s">
        <v>370</v>
      </c>
      <c r="B41" s="134"/>
      <c r="C41" s="117" t="s">
        <v>412</v>
      </c>
      <c r="D41" s="117"/>
      <c r="E41" s="117" t="s">
        <v>413</v>
      </c>
      <c r="F41" s="117"/>
      <c r="G41" s="117" t="s">
        <v>414</v>
      </c>
      <c r="H41" s="117"/>
      <c r="I41" s="117" t="s">
        <v>415</v>
      </c>
      <c r="J41" s="117"/>
      <c r="K41" s="117" t="s">
        <v>416</v>
      </c>
      <c r="L41" s="117"/>
      <c r="M41" s="107"/>
      <c r="N41" s="107"/>
      <c r="O41" s="107"/>
      <c r="P41" s="107"/>
      <c r="Q41" s="106"/>
      <c r="R41" s="107"/>
      <c r="S41" s="107"/>
      <c r="T41" s="107"/>
      <c r="U41" s="107"/>
      <c r="V41" s="107"/>
      <c r="W41" s="107"/>
      <c r="X41" s="107"/>
      <c r="Y41" s="108"/>
    </row>
    <row r="42" spans="1:29" ht="18.75" customHeight="1" thickBot="1">
      <c r="A42" s="139" t="s">
        <v>38</v>
      </c>
      <c r="B42" s="140"/>
      <c r="C42" s="154" t="s">
        <v>29</v>
      </c>
      <c r="D42" s="155"/>
      <c r="E42" s="159"/>
      <c r="F42" s="160"/>
      <c r="G42" s="160"/>
      <c r="H42" s="160"/>
      <c r="I42" s="160"/>
      <c r="J42" s="160"/>
      <c r="K42" s="160"/>
      <c r="L42" s="160"/>
      <c r="M42" s="161"/>
      <c r="N42" s="205" t="s">
        <v>35</v>
      </c>
      <c r="O42" s="206"/>
      <c r="P42" s="140"/>
      <c r="Q42" s="296" t="s">
        <v>397</v>
      </c>
      <c r="R42" s="257"/>
      <c r="S42" s="257"/>
      <c r="T42" s="257"/>
      <c r="U42" s="257"/>
      <c r="V42" s="257"/>
      <c r="W42" s="257"/>
      <c r="X42" s="257"/>
      <c r="Y42" s="258"/>
      <c r="AC42"/>
    </row>
    <row r="43" spans="1:29" ht="18.75" customHeight="1">
      <c r="A43" s="141"/>
      <c r="B43" s="142"/>
      <c r="C43" s="121" t="s">
        <v>30</v>
      </c>
      <c r="D43" s="122"/>
      <c r="E43" s="132"/>
      <c r="F43" s="124"/>
      <c r="G43" s="124"/>
      <c r="H43" s="124"/>
      <c r="I43" s="124"/>
      <c r="J43" s="124"/>
      <c r="K43" s="124"/>
      <c r="L43" s="124"/>
      <c r="M43" s="125"/>
      <c r="N43" s="207"/>
      <c r="O43" s="174"/>
      <c r="P43" s="142"/>
      <c r="Q43" s="249" t="s">
        <v>65</v>
      </c>
      <c r="R43" s="242"/>
      <c r="S43" s="242"/>
      <c r="T43" s="242"/>
      <c r="U43" s="242"/>
      <c r="V43" s="242"/>
      <c r="W43" s="242"/>
      <c r="X43" s="242"/>
      <c r="Y43" s="243"/>
      <c r="AC43"/>
    </row>
    <row r="44" spans="1:29" ht="18.75" customHeight="1">
      <c r="A44" s="141"/>
      <c r="B44" s="142"/>
      <c r="C44" s="121" t="s">
        <v>10</v>
      </c>
      <c r="D44" s="122"/>
      <c r="E44" s="132"/>
      <c r="F44" s="124"/>
      <c r="G44" s="124"/>
      <c r="H44" s="124"/>
      <c r="I44" s="124"/>
      <c r="J44" s="124"/>
      <c r="K44" s="124"/>
      <c r="L44" s="124"/>
      <c r="M44" s="125"/>
      <c r="N44" s="207"/>
      <c r="O44" s="174"/>
      <c r="P44" s="142"/>
      <c r="Q44" s="249" t="s">
        <v>66</v>
      </c>
      <c r="R44" s="242"/>
      <c r="S44" s="242"/>
      <c r="T44" s="242"/>
      <c r="U44" s="242"/>
      <c r="V44" s="242"/>
      <c r="W44" s="242"/>
      <c r="X44" s="242"/>
      <c r="Y44" s="243"/>
      <c r="AC44"/>
    </row>
    <row r="45" spans="1:29" ht="18.75" customHeight="1">
      <c r="A45" s="141"/>
      <c r="B45" s="142"/>
      <c r="C45" s="121" t="s">
        <v>31</v>
      </c>
      <c r="D45" s="122"/>
      <c r="E45" s="189"/>
      <c r="F45" s="124"/>
      <c r="G45" s="124"/>
      <c r="H45" s="124"/>
      <c r="I45" s="124"/>
      <c r="J45" s="124"/>
      <c r="K45" s="124"/>
      <c r="L45" s="124"/>
      <c r="M45" s="125"/>
      <c r="N45" s="207"/>
      <c r="O45" s="174"/>
      <c r="P45" s="142"/>
      <c r="Q45" s="249" t="s">
        <v>396</v>
      </c>
      <c r="R45" s="242"/>
      <c r="S45" s="242"/>
      <c r="T45" s="242"/>
      <c r="U45" s="242"/>
      <c r="V45" s="242"/>
      <c r="W45" s="242"/>
      <c r="X45" s="242"/>
      <c r="Y45" s="243"/>
      <c r="AC45"/>
    </row>
    <row r="46" spans="1:29" ht="18.75" customHeight="1">
      <c r="A46" s="141"/>
      <c r="B46" s="142"/>
      <c r="C46" s="121" t="s">
        <v>374</v>
      </c>
      <c r="D46" s="122"/>
      <c r="E46" s="132"/>
      <c r="F46" s="124"/>
      <c r="G46" s="124"/>
      <c r="H46" s="124"/>
      <c r="I46" s="124"/>
      <c r="J46" s="124"/>
      <c r="K46" s="124"/>
      <c r="L46" s="124"/>
      <c r="M46" s="125"/>
      <c r="N46" s="207"/>
      <c r="O46" s="174"/>
      <c r="P46" s="142"/>
      <c r="Q46" s="249" t="s">
        <v>395</v>
      </c>
      <c r="R46" s="242"/>
      <c r="S46" s="242"/>
      <c r="T46" s="242"/>
      <c r="U46" s="242"/>
      <c r="V46" s="242"/>
      <c r="W46" s="242"/>
      <c r="X46" s="242"/>
      <c r="Y46" s="243"/>
      <c r="AC46"/>
    </row>
    <row r="47" spans="1:29" ht="18.75" customHeight="1">
      <c r="A47" s="141"/>
      <c r="B47" s="142"/>
      <c r="C47" s="121" t="s">
        <v>15</v>
      </c>
      <c r="D47" s="122"/>
      <c r="E47" s="132"/>
      <c r="F47" s="124"/>
      <c r="G47" s="124"/>
      <c r="H47" s="124"/>
      <c r="I47" s="124"/>
      <c r="J47" s="124"/>
      <c r="K47" s="124"/>
      <c r="L47" s="124"/>
      <c r="M47" s="125"/>
      <c r="N47" s="207"/>
      <c r="O47" s="174"/>
      <c r="P47" s="142"/>
      <c r="Q47" s="249" t="s">
        <v>394</v>
      </c>
      <c r="R47" s="242"/>
      <c r="S47" s="242"/>
      <c r="T47" s="242"/>
      <c r="U47" s="242"/>
      <c r="V47" s="242"/>
      <c r="W47" s="242"/>
      <c r="X47" s="242"/>
      <c r="Y47" s="243"/>
      <c r="AC47"/>
    </row>
    <row r="48" spans="1:29" ht="18.75" customHeight="1">
      <c r="A48" s="141"/>
      <c r="B48" s="142"/>
      <c r="C48" s="151" t="s">
        <v>402</v>
      </c>
      <c r="D48" s="122"/>
      <c r="E48" s="213"/>
      <c r="F48" s="214"/>
      <c r="G48" s="214"/>
      <c r="H48" s="214"/>
      <c r="I48" s="214"/>
      <c r="J48" s="214"/>
      <c r="K48" s="214"/>
      <c r="L48" s="214"/>
      <c r="M48" s="215"/>
      <c r="N48" s="207"/>
      <c r="O48" s="174"/>
      <c r="P48" s="142"/>
      <c r="Q48" s="278" t="s">
        <v>461</v>
      </c>
      <c r="R48" s="279"/>
      <c r="S48" s="279"/>
      <c r="T48" s="279"/>
      <c r="U48" s="279"/>
      <c r="V48" s="279"/>
      <c r="W48" s="279"/>
      <c r="X48" s="279"/>
      <c r="Y48" s="300"/>
    </row>
    <row r="49" spans="1:29" ht="18.75" customHeight="1">
      <c r="A49" s="141"/>
      <c r="B49" s="142"/>
      <c r="C49" s="121" t="s">
        <v>39</v>
      </c>
      <c r="D49" s="127"/>
      <c r="E49" s="121" t="s">
        <v>40</v>
      </c>
      <c r="F49" s="122"/>
      <c r="G49" s="132"/>
      <c r="H49" s="124"/>
      <c r="I49" s="124"/>
      <c r="J49" s="124"/>
      <c r="K49" s="124"/>
      <c r="L49" s="124"/>
      <c r="M49" s="125"/>
      <c r="N49" s="207"/>
      <c r="O49" s="174"/>
      <c r="P49" s="142"/>
      <c r="Q49" s="299" t="s">
        <v>40</v>
      </c>
      <c r="R49" s="245"/>
      <c r="S49" s="249" t="s">
        <v>398</v>
      </c>
      <c r="T49" s="242"/>
      <c r="U49" s="242"/>
      <c r="V49" s="242"/>
      <c r="W49" s="242"/>
      <c r="X49" s="242"/>
      <c r="Y49" s="243"/>
    </row>
    <row r="50" spans="1:29" ht="18.75" customHeight="1">
      <c r="A50" s="141"/>
      <c r="B50" s="142"/>
      <c r="C50" s="216"/>
      <c r="D50" s="144"/>
      <c r="E50" s="121" t="s">
        <v>41</v>
      </c>
      <c r="F50" s="122"/>
      <c r="G50" s="132"/>
      <c r="H50" s="124"/>
      <c r="I50" s="124"/>
      <c r="J50" s="124"/>
      <c r="K50" s="124"/>
      <c r="L50" s="124"/>
      <c r="M50" s="125"/>
      <c r="N50" s="207"/>
      <c r="O50" s="174"/>
      <c r="P50" s="142"/>
      <c r="Q50" s="299" t="s">
        <v>41</v>
      </c>
      <c r="R50" s="245"/>
      <c r="S50" s="249" t="s">
        <v>454</v>
      </c>
      <c r="T50" s="242"/>
      <c r="U50" s="242"/>
      <c r="V50" s="242"/>
      <c r="W50" s="242"/>
      <c r="X50" s="242"/>
      <c r="Y50" s="243"/>
    </row>
    <row r="51" spans="1:29" ht="18.75" customHeight="1">
      <c r="A51" s="141"/>
      <c r="B51" s="142"/>
      <c r="C51" s="121" t="s">
        <v>16</v>
      </c>
      <c r="D51" s="122"/>
      <c r="E51" s="177"/>
      <c r="F51" s="157"/>
      <c r="G51" s="158"/>
      <c r="H51" s="94" t="s">
        <v>17</v>
      </c>
      <c r="I51" s="177"/>
      <c r="J51" s="157"/>
      <c r="K51" s="158"/>
      <c r="L51" s="95" t="str">
        <f>IF(OR(E51="",I51=""),"  ",I51-E51+1)</f>
        <v xml:space="preserve">  </v>
      </c>
      <c r="M51" s="96" t="s">
        <v>18</v>
      </c>
      <c r="N51" s="207"/>
      <c r="O51" s="174"/>
      <c r="P51" s="142"/>
      <c r="Q51" s="254">
        <v>45851</v>
      </c>
      <c r="R51" s="247"/>
      <c r="S51" s="255"/>
      <c r="T51" s="103" t="s">
        <v>17</v>
      </c>
      <c r="U51" s="254">
        <v>45857</v>
      </c>
      <c r="V51" s="247"/>
      <c r="W51" s="255"/>
      <c r="X51" s="104">
        <f>IF(Q51="","  ",U51-Q51+1)</f>
        <v>7</v>
      </c>
      <c r="Y51" s="105" t="s">
        <v>18</v>
      </c>
    </row>
    <row r="52" spans="1:29" ht="18.75" customHeight="1">
      <c r="A52" s="141"/>
      <c r="B52" s="142"/>
      <c r="C52" s="128" t="s">
        <v>42</v>
      </c>
      <c r="D52" s="122"/>
      <c r="E52" s="178"/>
      <c r="F52" s="179"/>
      <c r="G52" s="179"/>
      <c r="H52" s="179"/>
      <c r="I52" s="179"/>
      <c r="J52" s="179"/>
      <c r="K52" s="179"/>
      <c r="L52" s="179"/>
      <c r="M52" s="180"/>
      <c r="N52" s="207"/>
      <c r="O52" s="174"/>
      <c r="P52" s="142"/>
      <c r="Q52" s="287">
        <v>175</v>
      </c>
      <c r="R52" s="242"/>
      <c r="S52" s="242"/>
      <c r="T52" s="242"/>
      <c r="U52" s="242"/>
      <c r="V52" s="242"/>
      <c r="W52" s="242"/>
      <c r="X52" s="242"/>
      <c r="Y52" s="243"/>
      <c r="AC52" s="70"/>
    </row>
    <row r="53" spans="1:29" ht="18.75" customHeight="1">
      <c r="A53" s="141"/>
      <c r="B53" s="142"/>
      <c r="C53" s="145" t="s">
        <v>406</v>
      </c>
      <c r="D53" s="146"/>
      <c r="E53" s="221" t="s">
        <v>403</v>
      </c>
      <c r="F53" s="221"/>
      <c r="G53" s="222" t="s">
        <v>405</v>
      </c>
      <c r="H53" s="222"/>
      <c r="I53" s="222" t="s">
        <v>404</v>
      </c>
      <c r="J53" s="222"/>
      <c r="K53" s="222" t="s">
        <v>434</v>
      </c>
      <c r="L53" s="222"/>
      <c r="M53" s="222"/>
      <c r="N53" s="207"/>
      <c r="O53" s="174"/>
      <c r="P53" s="142"/>
      <c r="Q53" s="114" t="s">
        <v>403</v>
      </c>
      <c r="R53" s="114"/>
      <c r="S53" s="115" t="s">
        <v>405</v>
      </c>
      <c r="T53" s="115"/>
      <c r="U53" s="115" t="s">
        <v>404</v>
      </c>
      <c r="V53" s="115"/>
      <c r="W53" s="115" t="s">
        <v>434</v>
      </c>
      <c r="X53" s="115"/>
      <c r="Y53" s="115"/>
      <c r="AC53" s="70"/>
    </row>
    <row r="54" spans="1:29" ht="18.75" customHeight="1">
      <c r="A54" s="141"/>
      <c r="B54" s="142"/>
      <c r="C54" s="147"/>
      <c r="D54" s="148"/>
      <c r="E54" s="200" t="str">
        <f>IF(E51="","",E51)</f>
        <v/>
      </c>
      <c r="F54" s="201"/>
      <c r="G54" s="191"/>
      <c r="H54" s="192"/>
      <c r="I54" s="175">
        <f>$E$52</f>
        <v>0</v>
      </c>
      <c r="J54" s="176"/>
      <c r="K54" s="217">
        <f>G54*I54</f>
        <v>0</v>
      </c>
      <c r="L54" s="218"/>
      <c r="M54" s="219"/>
      <c r="N54" s="207"/>
      <c r="O54" s="174"/>
      <c r="P54" s="142"/>
      <c r="Q54" s="288">
        <f>IF(Q51="","",Q51)</f>
        <v>45851</v>
      </c>
      <c r="R54" s="289"/>
      <c r="S54" s="290">
        <v>0</v>
      </c>
      <c r="T54" s="291"/>
      <c r="U54" s="292">
        <v>175</v>
      </c>
      <c r="V54" s="293"/>
      <c r="W54" s="97" t="s">
        <v>43</v>
      </c>
      <c r="X54" s="294">
        <f>S54*U54</f>
        <v>0</v>
      </c>
      <c r="Y54" s="295"/>
    </row>
    <row r="55" spans="1:29" ht="18.75" customHeight="1">
      <c r="A55" s="141"/>
      <c r="B55" s="142"/>
      <c r="C55" s="147"/>
      <c r="D55" s="148"/>
      <c r="E55" s="200" t="str">
        <f>IF(E54="","",IF(I51&gt;=E54+1,E54+1,""))</f>
        <v/>
      </c>
      <c r="F55" s="201"/>
      <c r="G55" s="203"/>
      <c r="H55" s="204"/>
      <c r="I55" s="175">
        <f t="shared" ref="I55:I60" si="0">$E$52</f>
        <v>0</v>
      </c>
      <c r="J55" s="176"/>
      <c r="K55" s="217">
        <f t="shared" ref="K55:K60" si="1">G55*I55</f>
        <v>0</v>
      </c>
      <c r="L55" s="218"/>
      <c r="M55" s="219"/>
      <c r="N55" s="207"/>
      <c r="O55" s="174"/>
      <c r="P55" s="142"/>
      <c r="Q55" s="288">
        <f>IF(Q54="","",IF(U51&gt;=Q54+1,Q54+1,""))</f>
        <v>45852</v>
      </c>
      <c r="R55" s="289"/>
      <c r="S55" s="297">
        <v>15.6</v>
      </c>
      <c r="T55" s="298"/>
      <c r="U55" s="292">
        <v>175</v>
      </c>
      <c r="V55" s="293"/>
      <c r="W55" s="97" t="s">
        <v>43</v>
      </c>
      <c r="X55" s="294">
        <f t="shared" ref="X55:X60" si="2">S55*U55</f>
        <v>2730</v>
      </c>
      <c r="Y55" s="295"/>
      <c r="AC55" s="70"/>
    </row>
    <row r="56" spans="1:29" ht="18.75" customHeight="1">
      <c r="A56" s="141"/>
      <c r="B56" s="142"/>
      <c r="C56" s="147"/>
      <c r="D56" s="148"/>
      <c r="E56" s="200" t="str">
        <f>IF(E55="","",IF(I51&gt;=E55+1,E55+1,""))</f>
        <v/>
      </c>
      <c r="F56" s="201"/>
      <c r="G56" s="191"/>
      <c r="H56" s="192"/>
      <c r="I56" s="175">
        <f t="shared" si="0"/>
        <v>0</v>
      </c>
      <c r="J56" s="176"/>
      <c r="K56" s="217">
        <f t="shared" si="1"/>
        <v>0</v>
      </c>
      <c r="L56" s="218"/>
      <c r="M56" s="219"/>
      <c r="N56" s="207"/>
      <c r="O56" s="174"/>
      <c r="P56" s="142"/>
      <c r="Q56" s="288">
        <f>IF(Q55="","",IF(U51&gt;=Q55+1,Q55+1,""))</f>
        <v>45853</v>
      </c>
      <c r="R56" s="289"/>
      <c r="S56" s="290">
        <v>0</v>
      </c>
      <c r="T56" s="291"/>
      <c r="U56" s="292">
        <v>175</v>
      </c>
      <c r="V56" s="293"/>
      <c r="W56" s="97" t="s">
        <v>43</v>
      </c>
      <c r="X56" s="294">
        <f t="shared" si="2"/>
        <v>0</v>
      </c>
      <c r="Y56" s="295"/>
    </row>
    <row r="57" spans="1:29" ht="18.75" customHeight="1">
      <c r="A57" s="141"/>
      <c r="B57" s="142"/>
      <c r="C57" s="147"/>
      <c r="D57" s="148"/>
      <c r="E57" s="200" t="str">
        <f>IF(E56="","",IF(I51&gt;=E56+1,E56+1,""))</f>
        <v/>
      </c>
      <c r="F57" s="201"/>
      <c r="G57" s="191"/>
      <c r="H57" s="192"/>
      <c r="I57" s="175">
        <f t="shared" si="0"/>
        <v>0</v>
      </c>
      <c r="J57" s="176"/>
      <c r="K57" s="217">
        <f t="shared" si="1"/>
        <v>0</v>
      </c>
      <c r="L57" s="218"/>
      <c r="M57" s="219"/>
      <c r="N57" s="207"/>
      <c r="O57" s="174"/>
      <c r="P57" s="142"/>
      <c r="Q57" s="288">
        <f>IF(Q56="","",IF(U51&gt;=Q56+1,Q56+1,""))</f>
        <v>45854</v>
      </c>
      <c r="R57" s="289"/>
      <c r="S57" s="290">
        <v>21.77</v>
      </c>
      <c r="T57" s="291"/>
      <c r="U57" s="292">
        <v>175</v>
      </c>
      <c r="V57" s="293"/>
      <c r="W57" s="97" t="s">
        <v>43</v>
      </c>
      <c r="X57" s="294">
        <f t="shared" si="2"/>
        <v>3809.75</v>
      </c>
      <c r="Y57" s="295"/>
    </row>
    <row r="58" spans="1:29" ht="18.75" customHeight="1">
      <c r="A58" s="141"/>
      <c r="B58" s="142"/>
      <c r="C58" s="147"/>
      <c r="D58" s="148"/>
      <c r="E58" s="200" t="str">
        <f>IF(E57="","",IF(I51&gt;=E57+1,E57+1,""))</f>
        <v/>
      </c>
      <c r="F58" s="201"/>
      <c r="G58" s="191"/>
      <c r="H58" s="192"/>
      <c r="I58" s="175">
        <f t="shared" si="0"/>
        <v>0</v>
      </c>
      <c r="J58" s="176"/>
      <c r="K58" s="217">
        <f t="shared" si="1"/>
        <v>0</v>
      </c>
      <c r="L58" s="218"/>
      <c r="M58" s="219"/>
      <c r="N58" s="207"/>
      <c r="O58" s="174"/>
      <c r="P58" s="142"/>
      <c r="Q58" s="288">
        <f>IF(Q57="","",IF(U51&gt;=Q57+1,Q57+1,""))</f>
        <v>45855</v>
      </c>
      <c r="R58" s="289"/>
      <c r="S58" s="290">
        <v>0</v>
      </c>
      <c r="T58" s="291"/>
      <c r="U58" s="292">
        <v>175</v>
      </c>
      <c r="V58" s="293"/>
      <c r="W58" s="97" t="s">
        <v>43</v>
      </c>
      <c r="X58" s="294">
        <f t="shared" si="2"/>
        <v>0</v>
      </c>
      <c r="Y58" s="295"/>
    </row>
    <row r="59" spans="1:29" ht="18.75" customHeight="1">
      <c r="A59" s="141"/>
      <c r="B59" s="142"/>
      <c r="C59" s="147"/>
      <c r="D59" s="148"/>
      <c r="E59" s="200" t="str">
        <f>IF(E58="","",IF(I51&gt;=E58+1,E58+1,""))</f>
        <v/>
      </c>
      <c r="F59" s="201"/>
      <c r="G59" s="191"/>
      <c r="H59" s="192"/>
      <c r="I59" s="175">
        <f t="shared" si="0"/>
        <v>0</v>
      </c>
      <c r="J59" s="176"/>
      <c r="K59" s="217">
        <f t="shared" si="1"/>
        <v>0</v>
      </c>
      <c r="L59" s="218"/>
      <c r="M59" s="219"/>
      <c r="N59" s="207"/>
      <c r="O59" s="174"/>
      <c r="P59" s="142"/>
      <c r="Q59" s="288">
        <f>IF(Q58="","",IF(U51&gt;=Q58+1,Q58+1,""))</f>
        <v>45856</v>
      </c>
      <c r="R59" s="289"/>
      <c r="S59" s="290">
        <v>25.91</v>
      </c>
      <c r="T59" s="291"/>
      <c r="U59" s="292">
        <v>175</v>
      </c>
      <c r="V59" s="293"/>
      <c r="W59" s="97" t="s">
        <v>43</v>
      </c>
      <c r="X59" s="294">
        <f t="shared" si="2"/>
        <v>4534.25</v>
      </c>
      <c r="Y59" s="295"/>
    </row>
    <row r="60" spans="1:29" ht="18.75" customHeight="1">
      <c r="A60" s="141"/>
      <c r="B60" s="142"/>
      <c r="C60" s="147"/>
      <c r="D60" s="148"/>
      <c r="E60" s="200" t="str">
        <f>IF(E59="","",IF(I51&gt;=E59+1,E59+1,""))</f>
        <v/>
      </c>
      <c r="F60" s="201"/>
      <c r="G60" s="191"/>
      <c r="H60" s="192"/>
      <c r="I60" s="175">
        <f t="shared" si="0"/>
        <v>0</v>
      </c>
      <c r="J60" s="176"/>
      <c r="K60" s="217">
        <f t="shared" si="1"/>
        <v>0</v>
      </c>
      <c r="L60" s="218"/>
      <c r="M60" s="219"/>
      <c r="N60" s="207"/>
      <c r="O60" s="174"/>
      <c r="P60" s="142"/>
      <c r="Q60" s="288">
        <f>IF(Q59="","",IF(U51&gt;=Q59+1,Q59+1,""))</f>
        <v>45857</v>
      </c>
      <c r="R60" s="289"/>
      <c r="S60" s="290">
        <v>18.8</v>
      </c>
      <c r="T60" s="291"/>
      <c r="U60" s="292">
        <v>175</v>
      </c>
      <c r="V60" s="293"/>
      <c r="W60" s="97" t="s">
        <v>43</v>
      </c>
      <c r="X60" s="294">
        <f t="shared" si="2"/>
        <v>3290</v>
      </c>
      <c r="Y60" s="295"/>
    </row>
    <row r="61" spans="1:29" ht="18.75" customHeight="1">
      <c r="A61" s="141"/>
      <c r="B61" s="142"/>
      <c r="C61" s="149"/>
      <c r="D61" s="150"/>
      <c r="E61" s="202" t="s">
        <v>44</v>
      </c>
      <c r="F61" s="122"/>
      <c r="G61" s="193" t="str">
        <f>IF(SUM(G54:H60)=0,"    ",SUM(G54:H60))</f>
        <v xml:space="preserve">    </v>
      </c>
      <c r="H61" s="194"/>
      <c r="I61" s="220"/>
      <c r="J61" s="122"/>
      <c r="K61" s="210">
        <f>SUM(K54:M60)</f>
        <v>0</v>
      </c>
      <c r="L61" s="211"/>
      <c r="M61" s="212"/>
      <c r="N61" s="207"/>
      <c r="O61" s="174"/>
      <c r="P61" s="142"/>
      <c r="Q61" s="302" t="s">
        <v>44</v>
      </c>
      <c r="R61" s="245"/>
      <c r="S61" s="290">
        <f>IF(SUM(S54:T60)=0,"    ",SUM(S54:T60))</f>
        <v>82.08</v>
      </c>
      <c r="T61" s="291"/>
      <c r="U61" s="303"/>
      <c r="V61" s="304"/>
      <c r="W61" s="97"/>
      <c r="X61" s="294">
        <f>SUM(X54:Y60)</f>
        <v>14364</v>
      </c>
      <c r="Y61" s="295"/>
    </row>
    <row r="62" spans="1:29" ht="18.75" customHeight="1">
      <c r="A62" s="141"/>
      <c r="B62" s="142"/>
      <c r="C62" s="121" t="s">
        <v>399</v>
      </c>
      <c r="D62" s="122"/>
      <c r="E62" s="169"/>
      <c r="F62" s="170"/>
      <c r="G62" s="170"/>
      <c r="H62" s="170"/>
      <c r="I62" s="170"/>
      <c r="J62" s="170"/>
      <c r="K62" s="170"/>
      <c r="L62" s="170"/>
      <c r="M62" s="171"/>
      <c r="N62" s="207"/>
      <c r="O62" s="174"/>
      <c r="P62" s="142"/>
      <c r="Q62" s="305">
        <v>45839</v>
      </c>
      <c r="R62" s="242"/>
      <c r="S62" s="242"/>
      <c r="T62" s="242"/>
      <c r="U62" s="242"/>
      <c r="V62" s="242"/>
      <c r="W62" s="242"/>
      <c r="X62" s="242"/>
      <c r="Y62" s="243"/>
    </row>
    <row r="63" spans="1:29" ht="18.75" hidden="1" customHeight="1">
      <c r="A63" s="141"/>
      <c r="B63" s="142"/>
      <c r="C63" s="121" t="s">
        <v>32</v>
      </c>
      <c r="D63" s="122"/>
      <c r="E63" s="169"/>
      <c r="F63" s="170"/>
      <c r="G63" s="170"/>
      <c r="H63" s="170"/>
      <c r="I63" s="170"/>
      <c r="J63" s="170"/>
      <c r="K63" s="170"/>
      <c r="L63" s="170"/>
      <c r="M63" s="171"/>
      <c r="N63" s="207"/>
      <c r="O63" s="174"/>
      <c r="P63" s="142"/>
      <c r="Q63" s="305"/>
      <c r="R63" s="242"/>
      <c r="S63" s="242"/>
      <c r="T63" s="242"/>
      <c r="U63" s="242"/>
      <c r="V63" s="242"/>
      <c r="W63" s="242"/>
      <c r="X63" s="242"/>
      <c r="Y63" s="243"/>
    </row>
    <row r="64" spans="1:29" ht="18.75" customHeight="1">
      <c r="A64" s="141"/>
      <c r="B64" s="142"/>
      <c r="C64" s="143" t="s">
        <v>23</v>
      </c>
      <c r="D64" s="144"/>
      <c r="E64" s="129"/>
      <c r="F64" s="130"/>
      <c r="G64" s="130"/>
      <c r="H64" s="130"/>
      <c r="I64" s="130"/>
      <c r="J64" s="130"/>
      <c r="K64" s="130"/>
      <c r="L64" s="130"/>
      <c r="M64" s="131"/>
      <c r="N64" s="207"/>
      <c r="O64" s="174"/>
      <c r="P64" s="142"/>
      <c r="Q64" s="306" t="s">
        <v>67</v>
      </c>
      <c r="R64" s="307"/>
      <c r="S64" s="307"/>
      <c r="T64" s="307"/>
      <c r="U64" s="307"/>
      <c r="V64" s="307"/>
      <c r="W64" s="307"/>
      <c r="X64" s="307"/>
      <c r="Y64" s="308"/>
      <c r="AC64"/>
    </row>
    <row r="65" spans="1:29" ht="18.75" customHeight="1">
      <c r="A65" s="141"/>
      <c r="B65" s="142"/>
      <c r="C65" s="121" t="s">
        <v>24</v>
      </c>
      <c r="D65" s="122"/>
      <c r="E65" s="132"/>
      <c r="F65" s="124"/>
      <c r="G65" s="124"/>
      <c r="H65" s="124"/>
      <c r="I65" s="124"/>
      <c r="J65" s="124"/>
      <c r="K65" s="124"/>
      <c r="L65" s="124"/>
      <c r="M65" s="125"/>
      <c r="N65" s="207"/>
      <c r="O65" s="174"/>
      <c r="P65" s="142"/>
      <c r="Q65" s="249" t="s">
        <v>68</v>
      </c>
      <c r="R65" s="242"/>
      <c r="S65" s="242"/>
      <c r="T65" s="242"/>
      <c r="U65" s="242"/>
      <c r="V65" s="242"/>
      <c r="W65" s="242"/>
      <c r="X65" s="242"/>
      <c r="Y65" s="243"/>
      <c r="AC65"/>
    </row>
    <row r="66" spans="1:29" ht="18.75" customHeight="1">
      <c r="A66" s="141"/>
      <c r="B66" s="142"/>
      <c r="C66" s="121" t="s">
        <v>25</v>
      </c>
      <c r="D66" s="122"/>
      <c r="E66" s="132"/>
      <c r="F66" s="124"/>
      <c r="G66" s="124"/>
      <c r="H66" s="124"/>
      <c r="I66" s="124"/>
      <c r="J66" s="124"/>
      <c r="K66" s="124"/>
      <c r="L66" s="124"/>
      <c r="M66" s="125"/>
      <c r="N66" s="207"/>
      <c r="O66" s="174"/>
      <c r="P66" s="142"/>
      <c r="Q66" s="249" t="s">
        <v>52</v>
      </c>
      <c r="R66" s="242"/>
      <c r="S66" s="242"/>
      <c r="T66" s="242"/>
      <c r="U66" s="242"/>
      <c r="V66" s="242"/>
      <c r="W66" s="242"/>
      <c r="X66" s="242"/>
      <c r="Y66" s="243"/>
      <c r="AC66"/>
    </row>
    <row r="67" spans="1:29" ht="18.75" customHeight="1">
      <c r="A67" s="141"/>
      <c r="B67" s="142"/>
      <c r="C67" s="121" t="s">
        <v>26</v>
      </c>
      <c r="D67" s="122"/>
      <c r="E67" s="123"/>
      <c r="F67" s="124"/>
      <c r="G67" s="124"/>
      <c r="H67" s="124"/>
      <c r="I67" s="124"/>
      <c r="J67" s="124"/>
      <c r="K67" s="124"/>
      <c r="L67" s="124"/>
      <c r="M67" s="125"/>
      <c r="N67" s="207"/>
      <c r="O67" s="174"/>
      <c r="P67" s="142"/>
      <c r="Q67" s="309">
        <v>888888</v>
      </c>
      <c r="R67" s="310"/>
      <c r="S67" s="310"/>
      <c r="T67" s="310"/>
      <c r="U67" s="310"/>
      <c r="V67" s="310"/>
      <c r="W67" s="310"/>
      <c r="X67" s="310"/>
      <c r="Y67" s="311"/>
      <c r="AC67"/>
    </row>
    <row r="68" spans="1:29" ht="18.75" customHeight="1">
      <c r="A68" s="141"/>
      <c r="B68" s="142"/>
      <c r="C68" s="126" t="s">
        <v>27</v>
      </c>
      <c r="D68" s="127"/>
      <c r="E68" s="197"/>
      <c r="F68" s="198"/>
      <c r="G68" s="198"/>
      <c r="H68" s="198"/>
      <c r="I68" s="198"/>
      <c r="J68" s="198"/>
      <c r="K68" s="198"/>
      <c r="L68" s="198"/>
      <c r="M68" s="199"/>
      <c r="N68" s="207"/>
      <c r="O68" s="173"/>
      <c r="P68" s="142"/>
      <c r="Q68" s="234" t="s">
        <v>407</v>
      </c>
      <c r="R68" s="235"/>
      <c r="S68" s="235"/>
      <c r="T68" s="235"/>
      <c r="U68" s="235"/>
      <c r="V68" s="235"/>
      <c r="W68" s="235"/>
      <c r="X68" s="235"/>
      <c r="Y68" s="236"/>
      <c r="AC68"/>
    </row>
    <row r="69" spans="1:29" s="111" customFormat="1" ht="57" customHeight="1" thickBot="1">
      <c r="A69" s="133" t="s">
        <v>370</v>
      </c>
      <c r="B69" s="134"/>
      <c r="C69" s="117" t="s">
        <v>413</v>
      </c>
      <c r="D69" s="117"/>
      <c r="E69" s="117" t="s">
        <v>418</v>
      </c>
      <c r="F69" s="117"/>
      <c r="G69" s="117" t="s">
        <v>414</v>
      </c>
      <c r="H69" s="117"/>
      <c r="I69" s="117" t="s">
        <v>415</v>
      </c>
      <c r="J69" s="117"/>
      <c r="K69" s="117" t="s">
        <v>416</v>
      </c>
      <c r="L69" s="117"/>
      <c r="M69" s="107"/>
      <c r="N69" s="107"/>
      <c r="O69" s="107"/>
      <c r="P69" s="107"/>
      <c r="Q69" s="106"/>
      <c r="R69" s="107"/>
      <c r="S69" s="107"/>
      <c r="T69" s="107"/>
      <c r="U69" s="107"/>
      <c r="V69" s="107"/>
      <c r="W69" s="107"/>
      <c r="X69" s="107"/>
      <c r="Y69" s="108"/>
    </row>
    <row r="70" spans="1:29" ht="18.75" customHeight="1" thickBot="1">
      <c r="A70" s="139" t="s">
        <v>33</v>
      </c>
      <c r="B70" s="140"/>
      <c r="C70" s="154" t="s">
        <v>34</v>
      </c>
      <c r="D70" s="155"/>
      <c r="E70" s="159"/>
      <c r="F70" s="160"/>
      <c r="G70" s="160"/>
      <c r="H70" s="160"/>
      <c r="I70" s="160"/>
      <c r="J70" s="160"/>
      <c r="K70" s="160"/>
      <c r="L70" s="160"/>
      <c r="M70" s="161"/>
      <c r="N70" s="226" t="s">
        <v>35</v>
      </c>
      <c r="O70" s="227"/>
      <c r="P70" s="228"/>
      <c r="Q70" s="296" t="s">
        <v>61</v>
      </c>
      <c r="R70" s="257"/>
      <c r="S70" s="257"/>
      <c r="T70" s="257"/>
      <c r="U70" s="257"/>
      <c r="V70" s="257"/>
      <c r="W70" s="257"/>
      <c r="X70" s="257"/>
      <c r="Y70" s="258"/>
      <c r="AC70"/>
    </row>
    <row r="71" spans="1:29" ht="18.75" customHeight="1">
      <c r="A71" s="141"/>
      <c r="B71" s="142"/>
      <c r="C71" s="121" t="s">
        <v>10</v>
      </c>
      <c r="D71" s="122"/>
      <c r="E71" s="132"/>
      <c r="F71" s="124"/>
      <c r="G71" s="124"/>
      <c r="H71" s="124"/>
      <c r="I71" s="124"/>
      <c r="J71" s="124"/>
      <c r="K71" s="124"/>
      <c r="L71" s="124"/>
      <c r="M71" s="125"/>
      <c r="N71" s="229"/>
      <c r="O71" s="230"/>
      <c r="P71" s="231"/>
      <c r="Q71" s="249" t="s">
        <v>455</v>
      </c>
      <c r="R71" s="242"/>
      <c r="S71" s="242"/>
      <c r="T71" s="242"/>
      <c r="U71" s="242"/>
      <c r="V71" s="242"/>
      <c r="W71" s="242"/>
      <c r="X71" s="242"/>
      <c r="Y71" s="243"/>
      <c r="AC71"/>
    </row>
    <row r="72" spans="1:29" ht="18.75" customHeight="1">
      <c r="A72" s="141"/>
      <c r="B72" s="142"/>
      <c r="C72" s="121" t="s">
        <v>36</v>
      </c>
      <c r="D72" s="122"/>
      <c r="E72" s="189"/>
      <c r="F72" s="124"/>
      <c r="G72" s="124"/>
      <c r="H72" s="124"/>
      <c r="I72" s="124"/>
      <c r="J72" s="124"/>
      <c r="K72" s="124"/>
      <c r="L72" s="124"/>
      <c r="M72" s="125"/>
      <c r="N72" s="229"/>
      <c r="O72" s="230"/>
      <c r="P72" s="231"/>
      <c r="Q72" s="253" t="s">
        <v>456</v>
      </c>
      <c r="R72" s="242"/>
      <c r="S72" s="242"/>
      <c r="T72" s="242"/>
      <c r="U72" s="242"/>
      <c r="V72" s="242"/>
      <c r="W72" s="242"/>
      <c r="X72" s="242"/>
      <c r="Y72" s="243"/>
      <c r="AC72"/>
    </row>
    <row r="73" spans="1:29" ht="18.75" customHeight="1">
      <c r="A73" s="141"/>
      <c r="B73" s="142"/>
      <c r="C73" s="121" t="s">
        <v>15</v>
      </c>
      <c r="D73" s="122"/>
      <c r="E73" s="132"/>
      <c r="F73" s="124"/>
      <c r="G73" s="124"/>
      <c r="H73" s="124"/>
      <c r="I73" s="124"/>
      <c r="J73" s="124"/>
      <c r="K73" s="124"/>
      <c r="L73" s="124"/>
      <c r="M73" s="125"/>
      <c r="N73" s="229"/>
      <c r="O73" s="230"/>
      <c r="P73" s="231"/>
      <c r="Q73" s="249" t="s">
        <v>457</v>
      </c>
      <c r="R73" s="242"/>
      <c r="S73" s="242"/>
      <c r="T73" s="242"/>
      <c r="U73" s="242"/>
      <c r="V73" s="242"/>
      <c r="W73" s="242"/>
      <c r="X73" s="242"/>
      <c r="Y73" s="243"/>
      <c r="AC73"/>
    </row>
    <row r="74" spans="1:29" ht="18.75" customHeight="1">
      <c r="A74" s="141"/>
      <c r="B74" s="142"/>
      <c r="C74" s="121" t="s">
        <v>16</v>
      </c>
      <c r="D74" s="122"/>
      <c r="E74" s="187"/>
      <c r="F74" s="170"/>
      <c r="G74" s="171"/>
      <c r="H74" s="94" t="s">
        <v>17</v>
      </c>
      <c r="I74" s="187"/>
      <c r="J74" s="170"/>
      <c r="K74" s="171"/>
      <c r="L74" s="95" t="str">
        <f>IF(OR(E74="",I74=""),"  ",I74-E74+1)</f>
        <v xml:space="preserve">  </v>
      </c>
      <c r="M74" s="96" t="s">
        <v>18</v>
      </c>
      <c r="N74" s="229"/>
      <c r="O74" s="230"/>
      <c r="P74" s="231"/>
      <c r="Q74" s="254">
        <v>45851</v>
      </c>
      <c r="R74" s="247"/>
      <c r="S74" s="255"/>
      <c r="T74" s="103" t="s">
        <v>17</v>
      </c>
      <c r="U74" s="254">
        <v>45857</v>
      </c>
      <c r="V74" s="247"/>
      <c r="W74" s="255"/>
      <c r="X74" s="104">
        <f>IF(OR(Q74="",U74=""),"  ",U74-Q74+1)</f>
        <v>7</v>
      </c>
      <c r="Y74" s="105" t="s">
        <v>18</v>
      </c>
      <c r="AC74"/>
    </row>
    <row r="75" spans="1:29" ht="18.75" customHeight="1">
      <c r="A75" s="141"/>
      <c r="B75" s="142"/>
      <c r="C75" s="128" t="s">
        <v>37</v>
      </c>
      <c r="D75" s="122"/>
      <c r="E75" s="196"/>
      <c r="F75" s="124"/>
      <c r="G75" s="124"/>
      <c r="H75" s="124"/>
      <c r="I75" s="124"/>
      <c r="J75" s="124"/>
      <c r="K75" s="124"/>
      <c r="L75" s="124"/>
      <c r="M75" s="125"/>
      <c r="N75" s="229"/>
      <c r="O75" s="230"/>
      <c r="P75" s="231"/>
      <c r="Q75" s="301">
        <v>12500</v>
      </c>
      <c r="R75" s="242"/>
      <c r="S75" s="242"/>
      <c r="T75" s="242"/>
      <c r="U75" s="242"/>
      <c r="V75" s="242"/>
      <c r="W75" s="242"/>
      <c r="X75" s="242"/>
      <c r="Y75" s="243"/>
      <c r="AC75"/>
    </row>
    <row r="76" spans="1:29" ht="18.75" customHeight="1">
      <c r="A76" s="141"/>
      <c r="B76" s="142"/>
      <c r="C76" s="121" t="s">
        <v>20</v>
      </c>
      <c r="D76" s="122"/>
      <c r="E76" s="181" t="str">
        <f>IF(E74="","  ",L74*E75)</f>
        <v xml:space="preserve">  </v>
      </c>
      <c r="F76" s="182"/>
      <c r="G76" s="182"/>
      <c r="H76" s="182"/>
      <c r="I76" s="182"/>
      <c r="J76" s="182"/>
      <c r="K76" s="182"/>
      <c r="L76" s="182"/>
      <c r="M76" s="183"/>
      <c r="N76" s="229"/>
      <c r="O76" s="230"/>
      <c r="P76" s="231"/>
      <c r="Q76" s="301">
        <v>87500</v>
      </c>
      <c r="R76" s="242"/>
      <c r="S76" s="242"/>
      <c r="T76" s="242"/>
      <c r="U76" s="242"/>
      <c r="V76" s="242"/>
      <c r="W76" s="242"/>
      <c r="X76" s="242"/>
      <c r="Y76" s="243"/>
      <c r="AC76"/>
    </row>
    <row r="77" spans="1:29" ht="18.75" customHeight="1">
      <c r="A77" s="141"/>
      <c r="B77" s="142"/>
      <c r="C77" s="121" t="s">
        <v>22</v>
      </c>
      <c r="D77" s="122"/>
      <c r="E77" s="156"/>
      <c r="F77" s="157"/>
      <c r="G77" s="157"/>
      <c r="H77" s="157"/>
      <c r="I77" s="157"/>
      <c r="J77" s="157"/>
      <c r="K77" s="157"/>
      <c r="L77" s="157"/>
      <c r="M77" s="158"/>
      <c r="N77" s="229"/>
      <c r="O77" s="230"/>
      <c r="P77" s="231"/>
      <c r="Q77" s="312">
        <v>45839</v>
      </c>
      <c r="R77" s="313"/>
      <c r="S77" s="313"/>
      <c r="T77" s="313"/>
      <c r="U77" s="313"/>
      <c r="V77" s="313"/>
      <c r="W77" s="313"/>
      <c r="X77" s="313"/>
      <c r="Y77" s="314"/>
      <c r="AC77"/>
    </row>
    <row r="78" spans="1:29" ht="18.75" hidden="1" customHeight="1">
      <c r="A78" s="141"/>
      <c r="B78" s="142"/>
      <c r="C78" s="121" t="s">
        <v>32</v>
      </c>
      <c r="D78" s="122"/>
      <c r="E78" s="156"/>
      <c r="F78" s="157"/>
      <c r="G78" s="157"/>
      <c r="H78" s="157"/>
      <c r="I78" s="157"/>
      <c r="J78" s="157"/>
      <c r="K78" s="157"/>
      <c r="L78" s="157"/>
      <c r="M78" s="158"/>
      <c r="N78" s="229"/>
      <c r="O78" s="230"/>
      <c r="P78" s="231"/>
      <c r="Q78" s="312"/>
      <c r="R78" s="313"/>
      <c r="S78" s="313"/>
      <c r="T78" s="313"/>
      <c r="U78" s="313"/>
      <c r="V78" s="313"/>
      <c r="W78" s="313"/>
      <c r="X78" s="313"/>
      <c r="Y78" s="314"/>
      <c r="AC78"/>
    </row>
    <row r="79" spans="1:29" ht="18.75" customHeight="1">
      <c r="A79" s="141"/>
      <c r="B79" s="142"/>
      <c r="C79" s="143" t="s">
        <v>23</v>
      </c>
      <c r="D79" s="144"/>
      <c r="E79" s="129"/>
      <c r="F79" s="130"/>
      <c r="G79" s="130"/>
      <c r="H79" s="130"/>
      <c r="I79" s="130"/>
      <c r="J79" s="130"/>
      <c r="K79" s="130"/>
      <c r="L79" s="130"/>
      <c r="M79" s="131"/>
      <c r="N79" s="229"/>
      <c r="O79" s="230"/>
      <c r="P79" s="231"/>
      <c r="Q79" s="306" t="s">
        <v>62</v>
      </c>
      <c r="R79" s="307"/>
      <c r="S79" s="307"/>
      <c r="T79" s="307"/>
      <c r="U79" s="307"/>
      <c r="V79" s="307"/>
      <c r="W79" s="307"/>
      <c r="X79" s="307"/>
      <c r="Y79" s="308"/>
      <c r="AC79"/>
    </row>
    <row r="80" spans="1:29" ht="18.75" customHeight="1">
      <c r="A80" s="141"/>
      <c r="B80" s="142"/>
      <c r="C80" s="121" t="s">
        <v>24</v>
      </c>
      <c r="D80" s="122"/>
      <c r="E80" s="132"/>
      <c r="F80" s="124"/>
      <c r="G80" s="124"/>
      <c r="H80" s="124"/>
      <c r="I80" s="124"/>
      <c r="J80" s="124"/>
      <c r="K80" s="124"/>
      <c r="L80" s="124"/>
      <c r="M80" s="125"/>
      <c r="N80" s="229"/>
      <c r="O80" s="230"/>
      <c r="P80" s="231"/>
      <c r="Q80" s="249" t="s">
        <v>63</v>
      </c>
      <c r="R80" s="242"/>
      <c r="S80" s="242"/>
      <c r="T80" s="242"/>
      <c r="U80" s="242"/>
      <c r="V80" s="242"/>
      <c r="W80" s="242"/>
      <c r="X80" s="242"/>
      <c r="Y80" s="243"/>
      <c r="AC80"/>
    </row>
    <row r="81" spans="1:29" ht="18.75" customHeight="1">
      <c r="A81" s="141"/>
      <c r="B81" s="142"/>
      <c r="C81" s="121" t="s">
        <v>25</v>
      </c>
      <c r="D81" s="122"/>
      <c r="E81" s="132"/>
      <c r="F81" s="124"/>
      <c r="G81" s="124"/>
      <c r="H81" s="124"/>
      <c r="I81" s="124"/>
      <c r="J81" s="124"/>
      <c r="K81" s="124"/>
      <c r="L81" s="124"/>
      <c r="M81" s="125"/>
      <c r="N81" s="229"/>
      <c r="O81" s="230"/>
      <c r="P81" s="231"/>
      <c r="Q81" s="249" t="s">
        <v>52</v>
      </c>
      <c r="R81" s="242"/>
      <c r="S81" s="242"/>
      <c r="T81" s="242"/>
      <c r="U81" s="242"/>
      <c r="V81" s="242"/>
      <c r="W81" s="242"/>
      <c r="X81" s="242"/>
      <c r="Y81" s="243"/>
      <c r="AC81"/>
    </row>
    <row r="82" spans="1:29" ht="18.75" customHeight="1">
      <c r="A82" s="141"/>
      <c r="B82" s="142"/>
      <c r="C82" s="121" t="s">
        <v>26</v>
      </c>
      <c r="D82" s="122"/>
      <c r="E82" s="123"/>
      <c r="F82" s="124"/>
      <c r="G82" s="124"/>
      <c r="H82" s="124"/>
      <c r="I82" s="124"/>
      <c r="J82" s="124"/>
      <c r="K82" s="124"/>
      <c r="L82" s="124"/>
      <c r="M82" s="125"/>
      <c r="N82" s="229"/>
      <c r="O82" s="230"/>
      <c r="P82" s="231"/>
      <c r="Q82" s="315" t="s">
        <v>393</v>
      </c>
      <c r="R82" s="242"/>
      <c r="S82" s="242"/>
      <c r="T82" s="242"/>
      <c r="U82" s="242"/>
      <c r="V82" s="242"/>
      <c r="W82" s="242"/>
      <c r="X82" s="242"/>
      <c r="Y82" s="243"/>
      <c r="AC82"/>
    </row>
    <row r="83" spans="1:29" ht="18.75" customHeight="1">
      <c r="A83" s="141"/>
      <c r="B83" s="142"/>
      <c r="C83" s="126" t="s">
        <v>27</v>
      </c>
      <c r="D83" s="127"/>
      <c r="E83" s="197"/>
      <c r="F83" s="198"/>
      <c r="G83" s="198"/>
      <c r="H83" s="198"/>
      <c r="I83" s="198"/>
      <c r="J83" s="198"/>
      <c r="K83" s="198"/>
      <c r="L83" s="198"/>
      <c r="M83" s="199"/>
      <c r="N83" s="229"/>
      <c r="O83" s="232"/>
      <c r="P83" s="231"/>
      <c r="Q83" s="234" t="s">
        <v>64</v>
      </c>
      <c r="R83" s="235"/>
      <c r="S83" s="235"/>
      <c r="T83" s="235"/>
      <c r="U83" s="235"/>
      <c r="V83" s="235"/>
      <c r="W83" s="235"/>
      <c r="X83" s="235"/>
      <c r="Y83" s="236"/>
      <c r="AC83"/>
    </row>
    <row r="84" spans="1:29" s="111" customFormat="1" ht="57" customHeight="1" thickBot="1">
      <c r="A84" s="133" t="s">
        <v>370</v>
      </c>
      <c r="B84" s="134"/>
      <c r="C84" s="117" t="s">
        <v>413</v>
      </c>
      <c r="D84" s="117"/>
      <c r="E84" s="117" t="s">
        <v>414</v>
      </c>
      <c r="F84" s="117"/>
      <c r="G84" s="117" t="s">
        <v>415</v>
      </c>
      <c r="H84" s="117"/>
      <c r="I84" s="117" t="s">
        <v>416</v>
      </c>
      <c r="J84" s="117"/>
      <c r="K84" s="107"/>
      <c r="L84" s="107"/>
      <c r="M84" s="107"/>
      <c r="N84" s="107"/>
      <c r="O84" s="107"/>
      <c r="P84" s="107"/>
      <c r="Q84" s="106"/>
      <c r="R84" s="107"/>
      <c r="S84" s="107"/>
      <c r="T84" s="107"/>
      <c r="U84" s="107"/>
      <c r="V84" s="107"/>
      <c r="W84" s="107"/>
      <c r="X84" s="107"/>
      <c r="Y84" s="108"/>
    </row>
    <row r="85" spans="1:29" ht="18.75" customHeight="1" thickBot="1">
      <c r="A85" s="135" t="s">
        <v>49</v>
      </c>
      <c r="B85" s="136"/>
      <c r="C85" s="154" t="s">
        <v>29</v>
      </c>
      <c r="D85" s="155"/>
      <c r="E85" s="159"/>
      <c r="F85" s="160"/>
      <c r="G85" s="160"/>
      <c r="H85" s="160"/>
      <c r="I85" s="160"/>
      <c r="J85" s="160"/>
      <c r="K85" s="160"/>
      <c r="L85" s="160"/>
      <c r="M85" s="161"/>
      <c r="N85" s="240"/>
      <c r="O85" s="206"/>
      <c r="P85" s="206"/>
      <c r="Q85" s="296" t="s">
        <v>435</v>
      </c>
      <c r="R85" s="257"/>
      <c r="S85" s="257"/>
      <c r="T85" s="257"/>
      <c r="U85" s="257"/>
      <c r="V85" s="257"/>
      <c r="W85" s="257"/>
      <c r="X85" s="257"/>
      <c r="Y85" s="325"/>
      <c r="AC85"/>
    </row>
    <row r="86" spans="1:29" ht="18.75" customHeight="1">
      <c r="A86" s="137"/>
      <c r="B86" s="138"/>
      <c r="C86" s="121" t="s">
        <v>30</v>
      </c>
      <c r="D86" s="122"/>
      <c r="E86" s="132"/>
      <c r="F86" s="124"/>
      <c r="G86" s="124"/>
      <c r="H86" s="124"/>
      <c r="I86" s="124"/>
      <c r="J86" s="124"/>
      <c r="K86" s="124"/>
      <c r="L86" s="124"/>
      <c r="M86" s="125"/>
      <c r="N86" s="207"/>
      <c r="O86" s="174"/>
      <c r="P86" s="174"/>
      <c r="Q86" s="249" t="s">
        <v>69</v>
      </c>
      <c r="R86" s="242"/>
      <c r="S86" s="242"/>
      <c r="T86" s="242"/>
      <c r="U86" s="242"/>
      <c r="V86" s="242"/>
      <c r="W86" s="242"/>
      <c r="X86" s="242"/>
      <c r="Y86" s="245"/>
      <c r="AC86"/>
    </row>
    <row r="87" spans="1:29" ht="18.75" customHeight="1">
      <c r="A87" s="137"/>
      <c r="B87" s="138"/>
      <c r="C87" s="121" t="s">
        <v>10</v>
      </c>
      <c r="D87" s="122"/>
      <c r="E87" s="132"/>
      <c r="F87" s="124"/>
      <c r="G87" s="124"/>
      <c r="H87" s="124"/>
      <c r="I87" s="124"/>
      <c r="J87" s="124"/>
      <c r="K87" s="124"/>
      <c r="L87" s="124"/>
      <c r="M87" s="125"/>
      <c r="N87" s="207"/>
      <c r="O87" s="174"/>
      <c r="P87" s="174"/>
      <c r="Q87" s="249"/>
      <c r="R87" s="242"/>
      <c r="S87" s="242"/>
      <c r="T87" s="242"/>
      <c r="U87" s="242"/>
      <c r="V87" s="242"/>
      <c r="W87" s="242"/>
      <c r="X87" s="242"/>
      <c r="Y87" s="245"/>
      <c r="AC87"/>
    </row>
    <row r="88" spans="1:29" ht="18.75" customHeight="1">
      <c r="A88" s="137"/>
      <c r="B88" s="138"/>
      <c r="C88" s="121" t="s">
        <v>31</v>
      </c>
      <c r="D88" s="122"/>
      <c r="E88" s="189"/>
      <c r="F88" s="124"/>
      <c r="G88" s="124"/>
      <c r="H88" s="124"/>
      <c r="I88" s="124"/>
      <c r="J88" s="124"/>
      <c r="K88" s="124"/>
      <c r="L88" s="124"/>
      <c r="M88" s="125"/>
      <c r="N88" s="207"/>
      <c r="O88" s="174"/>
      <c r="P88" s="174"/>
      <c r="Q88" s="253" t="s">
        <v>458</v>
      </c>
      <c r="R88" s="242"/>
      <c r="S88" s="242"/>
      <c r="T88" s="242"/>
      <c r="U88" s="242"/>
      <c r="V88" s="242"/>
      <c r="W88" s="242"/>
      <c r="X88" s="242"/>
      <c r="Y88" s="245"/>
      <c r="AC88"/>
    </row>
    <row r="89" spans="1:29" ht="18.75" customHeight="1">
      <c r="A89" s="137"/>
      <c r="B89" s="138"/>
      <c r="C89" s="121" t="s">
        <v>374</v>
      </c>
      <c r="D89" s="122"/>
      <c r="E89" s="132"/>
      <c r="F89" s="124"/>
      <c r="G89" s="124"/>
      <c r="H89" s="124"/>
      <c r="I89" s="124"/>
      <c r="J89" s="124"/>
      <c r="K89" s="124"/>
      <c r="L89" s="124"/>
      <c r="M89" s="125"/>
      <c r="N89" s="207"/>
      <c r="O89" s="174"/>
      <c r="P89" s="174"/>
      <c r="Q89" s="249" t="s">
        <v>71</v>
      </c>
      <c r="R89" s="242"/>
      <c r="S89" s="242"/>
      <c r="T89" s="242"/>
      <c r="U89" s="242"/>
      <c r="V89" s="242"/>
      <c r="W89" s="242"/>
      <c r="X89" s="242"/>
      <c r="Y89" s="245"/>
      <c r="AC89"/>
    </row>
    <row r="90" spans="1:29" ht="18.75" customHeight="1">
      <c r="A90" s="137"/>
      <c r="B90" s="138"/>
      <c r="C90" s="121" t="s">
        <v>15</v>
      </c>
      <c r="D90" s="122"/>
      <c r="E90" s="132"/>
      <c r="F90" s="124"/>
      <c r="G90" s="124"/>
      <c r="H90" s="124"/>
      <c r="I90" s="124"/>
      <c r="J90" s="124"/>
      <c r="K90" s="124"/>
      <c r="L90" s="124"/>
      <c r="M90" s="125"/>
      <c r="N90" s="207"/>
      <c r="O90" s="174"/>
      <c r="P90" s="174"/>
      <c r="Q90" s="249" t="s">
        <v>436</v>
      </c>
      <c r="R90" s="242"/>
      <c r="S90" s="242"/>
      <c r="T90" s="242"/>
      <c r="U90" s="242"/>
      <c r="V90" s="242"/>
      <c r="W90" s="242"/>
      <c r="X90" s="242"/>
      <c r="Y90" s="245"/>
      <c r="AC90"/>
    </row>
    <row r="91" spans="1:29" ht="18.75" customHeight="1">
      <c r="A91" s="137"/>
      <c r="B91" s="138"/>
      <c r="C91" s="128" t="s">
        <v>46</v>
      </c>
      <c r="D91" s="122"/>
      <c r="E91" s="162"/>
      <c r="F91" s="163"/>
      <c r="G91" s="163"/>
      <c r="H91" s="163"/>
      <c r="I91" s="163"/>
      <c r="J91" s="163"/>
      <c r="K91" s="163"/>
      <c r="L91" s="163"/>
      <c r="M91" s="164"/>
      <c r="N91" s="207"/>
      <c r="O91" s="174"/>
      <c r="P91" s="174"/>
      <c r="Q91" s="321">
        <v>7.73</v>
      </c>
      <c r="R91" s="322"/>
      <c r="S91" s="322"/>
      <c r="T91" s="322"/>
      <c r="U91" s="322"/>
      <c r="V91" s="322"/>
      <c r="W91" s="322"/>
      <c r="X91" s="322"/>
      <c r="Y91" s="323"/>
      <c r="AC91"/>
    </row>
    <row r="92" spans="1:29" ht="18.75" customHeight="1">
      <c r="A92" s="137"/>
      <c r="B92" s="138"/>
      <c r="C92" s="121" t="s">
        <v>47</v>
      </c>
      <c r="D92" s="122"/>
      <c r="E92" s="165"/>
      <c r="F92" s="124"/>
      <c r="G92" s="124"/>
      <c r="H92" s="124"/>
      <c r="I92" s="124"/>
      <c r="J92" s="124"/>
      <c r="K92" s="124"/>
      <c r="L92" s="124"/>
      <c r="M92" s="125"/>
      <c r="N92" s="207"/>
      <c r="O92" s="174"/>
      <c r="P92" s="174"/>
      <c r="Q92" s="324">
        <v>4000</v>
      </c>
      <c r="R92" s="242"/>
      <c r="S92" s="242"/>
      <c r="T92" s="242"/>
      <c r="U92" s="242"/>
      <c r="V92" s="242"/>
      <c r="W92" s="242"/>
      <c r="X92" s="242"/>
      <c r="Y92" s="245"/>
      <c r="AC92"/>
    </row>
    <row r="93" spans="1:29" ht="18.75" customHeight="1">
      <c r="A93" s="137"/>
      <c r="B93" s="138"/>
      <c r="C93" s="121" t="s">
        <v>20</v>
      </c>
      <c r="D93" s="122"/>
      <c r="E93" s="223">
        <f>E91*E92</f>
        <v>0</v>
      </c>
      <c r="F93" s="224"/>
      <c r="G93" s="224"/>
      <c r="H93" s="224"/>
      <c r="I93" s="224"/>
      <c r="J93" s="224"/>
      <c r="K93" s="224"/>
      <c r="L93" s="224"/>
      <c r="M93" s="225"/>
      <c r="N93" s="207"/>
      <c r="O93" s="174"/>
      <c r="P93" s="174"/>
      <c r="Q93" s="316">
        <v>33520</v>
      </c>
      <c r="R93" s="317"/>
      <c r="S93" s="317"/>
      <c r="T93" s="317"/>
      <c r="U93" s="317"/>
      <c r="V93" s="317"/>
      <c r="W93" s="317"/>
      <c r="X93" s="317"/>
      <c r="Y93" s="318"/>
      <c r="AC93"/>
    </row>
    <row r="94" spans="1:29" ht="18.75" customHeight="1">
      <c r="A94" s="137"/>
      <c r="B94" s="138"/>
      <c r="C94" s="121" t="s">
        <v>22</v>
      </c>
      <c r="D94" s="122"/>
      <c r="E94" s="166"/>
      <c r="F94" s="167"/>
      <c r="G94" s="167"/>
      <c r="H94" s="167"/>
      <c r="I94" s="167"/>
      <c r="J94" s="167"/>
      <c r="K94" s="167"/>
      <c r="L94" s="167"/>
      <c r="M94" s="168"/>
      <c r="N94" s="207"/>
      <c r="O94" s="174"/>
      <c r="P94" s="174"/>
      <c r="Q94" s="281">
        <v>45839</v>
      </c>
      <c r="R94" s="282"/>
      <c r="S94" s="282"/>
      <c r="T94" s="282"/>
      <c r="U94" s="282"/>
      <c r="V94" s="282"/>
      <c r="W94" s="282"/>
      <c r="X94" s="282"/>
      <c r="Y94" s="283"/>
      <c r="AC94"/>
    </row>
    <row r="95" spans="1:29" ht="18.75" customHeight="1">
      <c r="A95" s="137"/>
      <c r="B95" s="138"/>
      <c r="C95" s="121" t="s">
        <v>48</v>
      </c>
      <c r="D95" s="122"/>
      <c r="E95" s="156"/>
      <c r="F95" s="157"/>
      <c r="G95" s="157"/>
      <c r="H95" s="157"/>
      <c r="I95" s="157"/>
      <c r="J95" s="157"/>
      <c r="K95" s="157"/>
      <c r="L95" s="157"/>
      <c r="M95" s="158"/>
      <c r="N95" s="207"/>
      <c r="O95" s="174"/>
      <c r="P95" s="174"/>
      <c r="Q95" s="312">
        <v>45848</v>
      </c>
      <c r="R95" s="313"/>
      <c r="S95" s="313"/>
      <c r="T95" s="313"/>
      <c r="U95" s="313"/>
      <c r="V95" s="313"/>
      <c r="W95" s="313"/>
      <c r="X95" s="313"/>
      <c r="Y95" s="327"/>
      <c r="AC95"/>
    </row>
    <row r="96" spans="1:29" ht="18.75" customHeight="1">
      <c r="A96" s="137"/>
      <c r="B96" s="138"/>
      <c r="C96" s="143" t="s">
        <v>23</v>
      </c>
      <c r="D96" s="144"/>
      <c r="E96" s="129"/>
      <c r="F96" s="130"/>
      <c r="G96" s="130"/>
      <c r="H96" s="130"/>
      <c r="I96" s="130"/>
      <c r="J96" s="130"/>
      <c r="K96" s="130"/>
      <c r="L96" s="130"/>
      <c r="M96" s="131"/>
      <c r="N96" s="207"/>
      <c r="O96" s="174"/>
      <c r="P96" s="174"/>
      <c r="Q96" s="306" t="s">
        <v>72</v>
      </c>
      <c r="R96" s="307"/>
      <c r="S96" s="307"/>
      <c r="T96" s="307"/>
      <c r="U96" s="307"/>
      <c r="V96" s="307"/>
      <c r="W96" s="307"/>
      <c r="X96" s="307"/>
      <c r="Y96" s="328"/>
      <c r="AC96"/>
    </row>
    <row r="97" spans="1:29" ht="18.75" customHeight="1">
      <c r="A97" s="137"/>
      <c r="B97" s="138"/>
      <c r="C97" s="121" t="s">
        <v>24</v>
      </c>
      <c r="D97" s="122"/>
      <c r="E97" s="132"/>
      <c r="F97" s="124"/>
      <c r="G97" s="124"/>
      <c r="H97" s="124"/>
      <c r="I97" s="124"/>
      <c r="J97" s="124"/>
      <c r="K97" s="124"/>
      <c r="L97" s="124"/>
      <c r="M97" s="125"/>
      <c r="N97" s="207"/>
      <c r="O97" s="174"/>
      <c r="P97" s="174"/>
      <c r="Q97" s="249" t="s">
        <v>73</v>
      </c>
      <c r="R97" s="242"/>
      <c r="S97" s="242"/>
      <c r="T97" s="242"/>
      <c r="U97" s="242"/>
      <c r="V97" s="242"/>
      <c r="W97" s="242"/>
      <c r="X97" s="242"/>
      <c r="Y97" s="245"/>
      <c r="AC97"/>
    </row>
    <row r="98" spans="1:29" ht="18.75" customHeight="1">
      <c r="A98" s="137"/>
      <c r="B98" s="138"/>
      <c r="C98" s="121" t="s">
        <v>25</v>
      </c>
      <c r="D98" s="122"/>
      <c r="E98" s="132"/>
      <c r="F98" s="124"/>
      <c r="G98" s="124"/>
      <c r="H98" s="124"/>
      <c r="I98" s="124"/>
      <c r="J98" s="124"/>
      <c r="K98" s="124"/>
      <c r="L98" s="124"/>
      <c r="M98" s="125"/>
      <c r="N98" s="207"/>
      <c r="O98" s="174"/>
      <c r="P98" s="174"/>
      <c r="Q98" s="249" t="s">
        <v>52</v>
      </c>
      <c r="R98" s="242"/>
      <c r="S98" s="242"/>
      <c r="T98" s="242"/>
      <c r="U98" s="242"/>
      <c r="V98" s="242"/>
      <c r="W98" s="242"/>
      <c r="X98" s="242"/>
      <c r="Y98" s="245"/>
      <c r="AC98"/>
    </row>
    <row r="99" spans="1:29" ht="18.75" customHeight="1">
      <c r="A99" s="137"/>
      <c r="B99" s="138"/>
      <c r="C99" s="121" t="s">
        <v>26</v>
      </c>
      <c r="D99" s="122"/>
      <c r="E99" s="123"/>
      <c r="F99" s="124"/>
      <c r="G99" s="124"/>
      <c r="H99" s="124"/>
      <c r="I99" s="124"/>
      <c r="J99" s="124"/>
      <c r="K99" s="124"/>
      <c r="L99" s="124"/>
      <c r="M99" s="125"/>
      <c r="N99" s="207"/>
      <c r="O99" s="174"/>
      <c r="P99" s="174"/>
      <c r="Q99" s="315" t="s">
        <v>428</v>
      </c>
      <c r="R99" s="242"/>
      <c r="S99" s="242"/>
      <c r="T99" s="242"/>
      <c r="U99" s="242"/>
      <c r="V99" s="242"/>
      <c r="W99" s="242"/>
      <c r="X99" s="242"/>
      <c r="Y99" s="245"/>
      <c r="AC99"/>
    </row>
    <row r="100" spans="1:29" ht="18.75" customHeight="1">
      <c r="A100" s="137"/>
      <c r="B100" s="138"/>
      <c r="C100" s="126" t="s">
        <v>27</v>
      </c>
      <c r="D100" s="127"/>
      <c r="E100" s="197"/>
      <c r="F100" s="198"/>
      <c r="G100" s="198"/>
      <c r="H100" s="198"/>
      <c r="I100" s="198"/>
      <c r="J100" s="198"/>
      <c r="K100" s="198"/>
      <c r="L100" s="198"/>
      <c r="M100" s="199"/>
      <c r="N100" s="207"/>
      <c r="O100" s="173"/>
      <c r="P100" s="173"/>
      <c r="Q100" s="234" t="s">
        <v>421</v>
      </c>
      <c r="R100" s="235"/>
      <c r="S100" s="235"/>
      <c r="T100" s="235"/>
      <c r="U100" s="235"/>
      <c r="V100" s="235"/>
      <c r="W100" s="235"/>
      <c r="X100" s="235"/>
      <c r="Y100" s="320"/>
      <c r="AC100"/>
    </row>
    <row r="101" spans="1:29" s="111" customFormat="1" ht="57" customHeight="1" thickBot="1">
      <c r="A101" s="133" t="s">
        <v>370</v>
      </c>
      <c r="B101" s="134"/>
      <c r="C101" s="117" t="s">
        <v>420</v>
      </c>
      <c r="D101" s="117"/>
      <c r="E101" s="117" t="s">
        <v>413</v>
      </c>
      <c r="F101" s="117"/>
      <c r="G101" s="117" t="s">
        <v>418</v>
      </c>
      <c r="H101" s="117"/>
      <c r="I101" s="117" t="s">
        <v>414</v>
      </c>
      <c r="J101" s="117"/>
      <c r="K101" s="117" t="s">
        <v>415</v>
      </c>
      <c r="L101" s="117"/>
      <c r="M101" s="117" t="s">
        <v>416</v>
      </c>
      <c r="N101" s="117"/>
      <c r="O101" s="107"/>
      <c r="P101" s="113"/>
      <c r="Q101" s="106"/>
      <c r="R101" s="107"/>
      <c r="S101" s="107"/>
      <c r="T101" s="107"/>
      <c r="U101" s="107"/>
      <c r="V101" s="107"/>
      <c r="W101" s="107"/>
      <c r="X101" s="107"/>
      <c r="Y101" s="108"/>
    </row>
    <row r="102" spans="1:29" ht="18.75" customHeight="1" thickBot="1">
      <c r="A102" s="135" t="s">
        <v>45</v>
      </c>
      <c r="B102" s="136"/>
      <c r="C102" s="154" t="s">
        <v>29</v>
      </c>
      <c r="D102" s="155"/>
      <c r="E102" s="159"/>
      <c r="F102" s="160"/>
      <c r="G102" s="160"/>
      <c r="H102" s="160"/>
      <c r="I102" s="160"/>
      <c r="J102" s="160"/>
      <c r="K102" s="160"/>
      <c r="L102" s="160"/>
      <c r="M102" s="161"/>
      <c r="N102" s="152"/>
      <c r="O102" s="206"/>
      <c r="P102" s="140"/>
      <c r="Q102" s="296" t="s">
        <v>430</v>
      </c>
      <c r="R102" s="257"/>
      <c r="S102" s="257"/>
      <c r="T102" s="257"/>
      <c r="U102" s="257"/>
      <c r="V102" s="257"/>
      <c r="W102" s="257"/>
      <c r="X102" s="257"/>
      <c r="Y102" s="258"/>
      <c r="AC102"/>
    </row>
    <row r="103" spans="1:29" ht="18.75" customHeight="1">
      <c r="A103" s="137"/>
      <c r="B103" s="138"/>
      <c r="C103" s="121" t="s">
        <v>30</v>
      </c>
      <c r="D103" s="122"/>
      <c r="E103" s="132"/>
      <c r="F103" s="124"/>
      <c r="G103" s="124"/>
      <c r="H103" s="124"/>
      <c r="I103" s="124"/>
      <c r="J103" s="124"/>
      <c r="K103" s="124"/>
      <c r="L103" s="124"/>
      <c r="M103" s="125"/>
      <c r="N103" s="207"/>
      <c r="O103" s="174"/>
      <c r="P103" s="142"/>
      <c r="Q103" s="249" t="s">
        <v>431</v>
      </c>
      <c r="R103" s="242"/>
      <c r="S103" s="242"/>
      <c r="T103" s="242"/>
      <c r="U103" s="242"/>
      <c r="V103" s="242"/>
      <c r="W103" s="242"/>
      <c r="X103" s="242"/>
      <c r="Y103" s="243"/>
      <c r="AC103"/>
    </row>
    <row r="104" spans="1:29" ht="18.75" customHeight="1">
      <c r="A104" s="137"/>
      <c r="B104" s="138"/>
      <c r="C104" s="121" t="s">
        <v>10</v>
      </c>
      <c r="D104" s="122"/>
      <c r="E104" s="132"/>
      <c r="F104" s="124"/>
      <c r="G104" s="124"/>
      <c r="H104" s="124"/>
      <c r="I104" s="124"/>
      <c r="J104" s="124"/>
      <c r="K104" s="124"/>
      <c r="L104" s="124"/>
      <c r="M104" s="125"/>
      <c r="N104" s="207"/>
      <c r="O104" s="174"/>
      <c r="P104" s="142"/>
      <c r="Q104" s="249"/>
      <c r="R104" s="242"/>
      <c r="S104" s="242"/>
      <c r="T104" s="242"/>
      <c r="U104" s="242"/>
      <c r="V104" s="242"/>
      <c r="W104" s="242"/>
      <c r="X104" s="242"/>
      <c r="Y104" s="243"/>
      <c r="AC104"/>
    </row>
    <row r="105" spans="1:29" ht="18.75" customHeight="1">
      <c r="A105" s="137"/>
      <c r="B105" s="138"/>
      <c r="C105" s="121" t="s">
        <v>31</v>
      </c>
      <c r="D105" s="122"/>
      <c r="E105" s="189"/>
      <c r="F105" s="124"/>
      <c r="G105" s="124"/>
      <c r="H105" s="124"/>
      <c r="I105" s="124"/>
      <c r="J105" s="124"/>
      <c r="K105" s="124"/>
      <c r="L105" s="124"/>
      <c r="M105" s="125"/>
      <c r="N105" s="207"/>
      <c r="O105" s="174"/>
      <c r="P105" s="142"/>
      <c r="Q105" s="253" t="s">
        <v>70</v>
      </c>
      <c r="R105" s="242"/>
      <c r="S105" s="242"/>
      <c r="T105" s="242"/>
      <c r="U105" s="242"/>
      <c r="V105" s="242"/>
      <c r="W105" s="242"/>
      <c r="X105" s="242"/>
      <c r="Y105" s="243"/>
      <c r="AC105"/>
    </row>
    <row r="106" spans="1:29" ht="18.75" customHeight="1">
      <c r="A106" s="137"/>
      <c r="B106" s="138"/>
      <c r="C106" s="121" t="s">
        <v>374</v>
      </c>
      <c r="D106" s="122"/>
      <c r="E106" s="132"/>
      <c r="F106" s="124"/>
      <c r="G106" s="124"/>
      <c r="H106" s="124"/>
      <c r="I106" s="124"/>
      <c r="J106" s="124"/>
      <c r="K106" s="124"/>
      <c r="L106" s="124"/>
      <c r="M106" s="125"/>
      <c r="N106" s="207"/>
      <c r="O106" s="174"/>
      <c r="P106" s="142"/>
      <c r="Q106" s="249" t="s">
        <v>462</v>
      </c>
      <c r="R106" s="242"/>
      <c r="S106" s="242"/>
      <c r="T106" s="242"/>
      <c r="U106" s="242"/>
      <c r="V106" s="242"/>
      <c r="W106" s="242"/>
      <c r="X106" s="242"/>
      <c r="Y106" s="243"/>
      <c r="AC106"/>
    </row>
    <row r="107" spans="1:29" ht="18.75" customHeight="1">
      <c r="A107" s="137"/>
      <c r="B107" s="138"/>
      <c r="C107" s="121" t="s">
        <v>15</v>
      </c>
      <c r="D107" s="122"/>
      <c r="E107" s="132"/>
      <c r="F107" s="124"/>
      <c r="G107" s="124"/>
      <c r="H107" s="124"/>
      <c r="I107" s="124"/>
      <c r="J107" s="124"/>
      <c r="K107" s="124"/>
      <c r="L107" s="124"/>
      <c r="M107" s="125"/>
      <c r="N107" s="207"/>
      <c r="O107" s="174"/>
      <c r="P107" s="142"/>
      <c r="Q107" s="249" t="s">
        <v>432</v>
      </c>
      <c r="R107" s="242"/>
      <c r="S107" s="242"/>
      <c r="T107" s="242"/>
      <c r="U107" s="242"/>
      <c r="V107" s="242"/>
      <c r="W107" s="242"/>
      <c r="X107" s="242"/>
      <c r="Y107" s="243"/>
      <c r="AC107"/>
    </row>
    <row r="108" spans="1:29" ht="18.75" customHeight="1">
      <c r="A108" s="137"/>
      <c r="B108" s="138"/>
      <c r="C108" s="128" t="s">
        <v>46</v>
      </c>
      <c r="D108" s="122"/>
      <c r="E108" s="162"/>
      <c r="F108" s="163"/>
      <c r="G108" s="163"/>
      <c r="H108" s="163"/>
      <c r="I108" s="163"/>
      <c r="J108" s="163"/>
      <c r="K108" s="163"/>
      <c r="L108" s="163"/>
      <c r="M108" s="164"/>
      <c r="N108" s="207"/>
      <c r="O108" s="174"/>
      <c r="P108" s="142"/>
      <c r="Q108" s="321">
        <v>1394</v>
      </c>
      <c r="R108" s="322"/>
      <c r="S108" s="322"/>
      <c r="T108" s="322"/>
      <c r="U108" s="322"/>
      <c r="V108" s="322"/>
      <c r="W108" s="322"/>
      <c r="X108" s="322"/>
      <c r="Y108" s="326"/>
      <c r="AC108"/>
    </row>
    <row r="109" spans="1:29" ht="18.75" customHeight="1">
      <c r="A109" s="137"/>
      <c r="B109" s="138"/>
      <c r="C109" s="121" t="s">
        <v>47</v>
      </c>
      <c r="D109" s="122"/>
      <c r="E109" s="165"/>
      <c r="F109" s="124"/>
      <c r="G109" s="124"/>
      <c r="H109" s="124"/>
      <c r="I109" s="124"/>
      <c r="J109" s="124"/>
      <c r="K109" s="124"/>
      <c r="L109" s="124"/>
      <c r="M109" s="125"/>
      <c r="N109" s="207"/>
      <c r="O109" s="174"/>
      <c r="P109" s="142"/>
      <c r="Q109" s="324">
        <v>371</v>
      </c>
      <c r="R109" s="242"/>
      <c r="S109" s="242"/>
      <c r="T109" s="242"/>
      <c r="U109" s="242"/>
      <c r="V109" s="242"/>
      <c r="W109" s="242"/>
      <c r="X109" s="242"/>
      <c r="Y109" s="243"/>
      <c r="AC109"/>
    </row>
    <row r="110" spans="1:29" ht="18.75" customHeight="1">
      <c r="A110" s="137"/>
      <c r="B110" s="138"/>
      <c r="C110" s="121" t="s">
        <v>20</v>
      </c>
      <c r="D110" s="122"/>
      <c r="E110" s="118">
        <f>E108*E109</f>
        <v>0</v>
      </c>
      <c r="F110" s="119"/>
      <c r="G110" s="119"/>
      <c r="H110" s="119"/>
      <c r="I110" s="119"/>
      <c r="J110" s="119"/>
      <c r="K110" s="119"/>
      <c r="L110" s="119"/>
      <c r="M110" s="120"/>
      <c r="N110" s="207"/>
      <c r="O110" s="174"/>
      <c r="P110" s="142"/>
      <c r="Q110" s="275">
        <v>517174</v>
      </c>
      <c r="R110" s="276"/>
      <c r="S110" s="276"/>
      <c r="T110" s="276"/>
      <c r="U110" s="276"/>
      <c r="V110" s="276"/>
      <c r="W110" s="276"/>
      <c r="X110" s="276"/>
      <c r="Y110" s="319"/>
      <c r="AC110"/>
    </row>
    <row r="111" spans="1:29" ht="18.75" customHeight="1">
      <c r="A111" s="137"/>
      <c r="B111" s="138"/>
      <c r="C111" s="121" t="s">
        <v>22</v>
      </c>
      <c r="D111" s="122"/>
      <c r="E111" s="169"/>
      <c r="F111" s="170"/>
      <c r="G111" s="170"/>
      <c r="H111" s="170"/>
      <c r="I111" s="170"/>
      <c r="J111" s="170"/>
      <c r="K111" s="170"/>
      <c r="L111" s="170"/>
      <c r="M111" s="171"/>
      <c r="N111" s="207"/>
      <c r="O111" s="174"/>
      <c r="P111" s="142"/>
      <c r="Q111" s="246">
        <v>45839</v>
      </c>
      <c r="R111" s="247"/>
      <c r="S111" s="247"/>
      <c r="T111" s="247"/>
      <c r="U111" s="247"/>
      <c r="V111" s="247"/>
      <c r="W111" s="247"/>
      <c r="X111" s="247"/>
      <c r="Y111" s="248"/>
      <c r="AC111"/>
    </row>
    <row r="112" spans="1:29" ht="18.75" customHeight="1">
      <c r="A112" s="137"/>
      <c r="B112" s="138"/>
      <c r="C112" s="121" t="s">
        <v>48</v>
      </c>
      <c r="D112" s="122"/>
      <c r="E112" s="169"/>
      <c r="F112" s="170"/>
      <c r="G112" s="170"/>
      <c r="H112" s="170"/>
      <c r="I112" s="170"/>
      <c r="J112" s="170"/>
      <c r="K112" s="170"/>
      <c r="L112" s="170"/>
      <c r="M112" s="171"/>
      <c r="N112" s="207"/>
      <c r="O112" s="174"/>
      <c r="P112" s="142"/>
      <c r="Q112" s="246">
        <v>45848</v>
      </c>
      <c r="R112" s="247"/>
      <c r="S112" s="247"/>
      <c r="T112" s="247"/>
      <c r="U112" s="247"/>
      <c r="V112" s="247"/>
      <c r="W112" s="247"/>
      <c r="X112" s="247"/>
      <c r="Y112" s="248"/>
      <c r="AC112"/>
    </row>
    <row r="113" spans="1:29" ht="18.75" customHeight="1">
      <c r="A113" s="137"/>
      <c r="B113" s="138"/>
      <c r="C113" s="143" t="s">
        <v>23</v>
      </c>
      <c r="D113" s="144"/>
      <c r="E113" s="129"/>
      <c r="F113" s="130"/>
      <c r="G113" s="130"/>
      <c r="H113" s="130"/>
      <c r="I113" s="130"/>
      <c r="J113" s="130"/>
      <c r="K113" s="130"/>
      <c r="L113" s="130"/>
      <c r="M113" s="131"/>
      <c r="N113" s="207"/>
      <c r="O113" s="174"/>
      <c r="P113" s="142"/>
      <c r="Q113" s="306" t="s">
        <v>72</v>
      </c>
      <c r="R113" s="307"/>
      <c r="S113" s="307"/>
      <c r="T113" s="307"/>
      <c r="U113" s="307"/>
      <c r="V113" s="307"/>
      <c r="W113" s="307"/>
      <c r="X113" s="307"/>
      <c r="Y113" s="308"/>
      <c r="AC113"/>
    </row>
    <row r="114" spans="1:29" ht="18.75" customHeight="1">
      <c r="A114" s="137"/>
      <c r="B114" s="138"/>
      <c r="C114" s="121" t="s">
        <v>24</v>
      </c>
      <c r="D114" s="122"/>
      <c r="E114" s="132"/>
      <c r="F114" s="124"/>
      <c r="G114" s="124"/>
      <c r="H114" s="124"/>
      <c r="I114" s="124"/>
      <c r="J114" s="124"/>
      <c r="K114" s="124"/>
      <c r="L114" s="124"/>
      <c r="M114" s="125"/>
      <c r="N114" s="207"/>
      <c r="O114" s="174"/>
      <c r="P114" s="142"/>
      <c r="Q114" s="249" t="s">
        <v>73</v>
      </c>
      <c r="R114" s="242"/>
      <c r="S114" s="242"/>
      <c r="T114" s="242"/>
      <c r="U114" s="242"/>
      <c r="V114" s="242"/>
      <c r="W114" s="242"/>
      <c r="X114" s="242"/>
      <c r="Y114" s="243"/>
      <c r="AC114"/>
    </row>
    <row r="115" spans="1:29" ht="18.75" customHeight="1">
      <c r="A115" s="137"/>
      <c r="B115" s="138"/>
      <c r="C115" s="121" t="s">
        <v>25</v>
      </c>
      <c r="D115" s="122"/>
      <c r="E115" s="132"/>
      <c r="F115" s="124"/>
      <c r="G115" s="124"/>
      <c r="H115" s="124"/>
      <c r="I115" s="124"/>
      <c r="J115" s="124"/>
      <c r="K115" s="124"/>
      <c r="L115" s="124"/>
      <c r="M115" s="125"/>
      <c r="N115" s="207"/>
      <c r="O115" s="174"/>
      <c r="P115" s="142"/>
      <c r="Q115" s="249" t="s">
        <v>52</v>
      </c>
      <c r="R115" s="242"/>
      <c r="S115" s="242"/>
      <c r="T115" s="242"/>
      <c r="U115" s="242"/>
      <c r="V115" s="242"/>
      <c r="W115" s="242"/>
      <c r="X115" s="242"/>
      <c r="Y115" s="243"/>
      <c r="AC115"/>
    </row>
    <row r="116" spans="1:29" ht="18.75" customHeight="1">
      <c r="A116" s="137"/>
      <c r="B116" s="138"/>
      <c r="C116" s="121" t="s">
        <v>26</v>
      </c>
      <c r="D116" s="122"/>
      <c r="E116" s="233"/>
      <c r="F116" s="124"/>
      <c r="G116" s="124"/>
      <c r="H116" s="124"/>
      <c r="I116" s="124"/>
      <c r="J116" s="124"/>
      <c r="K116" s="124"/>
      <c r="L116" s="124"/>
      <c r="M116" s="125"/>
      <c r="N116" s="207"/>
      <c r="O116" s="174"/>
      <c r="P116" s="142"/>
      <c r="Q116" s="315">
        <v>98789</v>
      </c>
      <c r="R116" s="242"/>
      <c r="S116" s="242"/>
      <c r="T116" s="242"/>
      <c r="U116" s="242"/>
      <c r="V116" s="242"/>
      <c r="W116" s="242"/>
      <c r="X116" s="242"/>
      <c r="Y116" s="243"/>
      <c r="AC116"/>
    </row>
    <row r="117" spans="1:29" ht="18.75" customHeight="1">
      <c r="A117" s="137"/>
      <c r="B117" s="138"/>
      <c r="C117" s="126" t="s">
        <v>27</v>
      </c>
      <c r="D117" s="127"/>
      <c r="E117" s="197"/>
      <c r="F117" s="198"/>
      <c r="G117" s="198"/>
      <c r="H117" s="198"/>
      <c r="I117" s="198"/>
      <c r="J117" s="198"/>
      <c r="K117" s="198"/>
      <c r="L117" s="198"/>
      <c r="M117" s="199"/>
      <c r="N117" s="207"/>
      <c r="O117" s="173"/>
      <c r="P117" s="142"/>
      <c r="Q117" s="234" t="s">
        <v>433</v>
      </c>
      <c r="R117" s="235"/>
      <c r="S117" s="235"/>
      <c r="T117" s="235"/>
      <c r="U117" s="235"/>
      <c r="V117" s="235"/>
      <c r="W117" s="235"/>
      <c r="X117" s="235"/>
      <c r="Y117" s="236"/>
      <c r="AC117"/>
    </row>
    <row r="118" spans="1:29" s="111" customFormat="1" ht="57" customHeight="1" thickBot="1">
      <c r="A118" s="133" t="s">
        <v>370</v>
      </c>
      <c r="B118" s="134"/>
      <c r="C118" s="117" t="s">
        <v>420</v>
      </c>
      <c r="D118" s="117"/>
      <c r="E118" s="117" t="s">
        <v>413</v>
      </c>
      <c r="F118" s="117"/>
      <c r="G118" s="117" t="s">
        <v>418</v>
      </c>
      <c r="H118" s="117"/>
      <c r="I118" s="117" t="s">
        <v>414</v>
      </c>
      <c r="J118" s="117"/>
      <c r="K118" s="117" t="s">
        <v>415</v>
      </c>
      <c r="L118" s="117"/>
      <c r="M118" s="117" t="s">
        <v>416</v>
      </c>
      <c r="N118" s="117"/>
      <c r="O118" s="107"/>
      <c r="P118" s="107"/>
      <c r="Q118" s="106"/>
      <c r="R118" s="107"/>
      <c r="S118" s="107"/>
      <c r="T118" s="107"/>
      <c r="U118" s="107"/>
      <c r="V118" s="107"/>
      <c r="W118" s="107"/>
      <c r="X118" s="107"/>
      <c r="Y118" s="108"/>
    </row>
    <row r="120" spans="1:29" ht="18.75" customHeight="1">
      <c r="B120" s="116"/>
      <c r="C120" s="116"/>
      <c r="D120" s="116"/>
      <c r="AC120"/>
    </row>
    <row r="121" spans="1:29" ht="18.75" customHeight="1">
      <c r="B121" s="116"/>
      <c r="C121" s="116"/>
      <c r="D121" s="116"/>
      <c r="AC121"/>
    </row>
    <row r="122" spans="1:29" ht="18.75" customHeight="1">
      <c r="B122" s="116"/>
      <c r="C122" s="116"/>
      <c r="D122" s="116"/>
      <c r="AC122"/>
    </row>
    <row r="123" spans="1:29" ht="18.75" customHeight="1">
      <c r="B123" s="116"/>
      <c r="C123" s="116"/>
      <c r="D123" s="116"/>
      <c r="AC123"/>
    </row>
    <row r="124" spans="1:29" ht="18.75" customHeight="1">
      <c r="B124" s="116"/>
      <c r="C124" s="116"/>
      <c r="D124" s="116"/>
      <c r="AC124"/>
    </row>
    <row r="125" spans="1:29" ht="18.75" customHeight="1">
      <c r="B125" s="116"/>
      <c r="C125" s="116"/>
      <c r="D125" s="116"/>
      <c r="AC125"/>
    </row>
  </sheetData>
  <sheetProtection algorithmName="SHA-512" hashValue="hXXdK+N4HX5MJKbr3eyPMy2sxy5JGa0jLMg5oEy1Xj8XlfqaVz3zdxEu4RrCJx3bN+7jFSA/sMMn+/3vQPVdbQ==" saltValue="oYY1d5BcvxgK14MFz4hbMg==" spinCount="100000" sheet="1" objects="1" scenarios="1"/>
  <mergeCells count="447">
    <mergeCell ref="Q113:Y113"/>
    <mergeCell ref="Q114:Y114"/>
    <mergeCell ref="Q103:Y103"/>
    <mergeCell ref="Q85:Y85"/>
    <mergeCell ref="Q86:Y86"/>
    <mergeCell ref="Q87:Y87"/>
    <mergeCell ref="Q108:Y108"/>
    <mergeCell ref="Q95:Y95"/>
    <mergeCell ref="Q96:Y96"/>
    <mergeCell ref="Q97:Y97"/>
    <mergeCell ref="Q98:Y98"/>
    <mergeCell ref="Q109:Y109"/>
    <mergeCell ref="Q111:Y111"/>
    <mergeCell ref="Q102:Y102"/>
    <mergeCell ref="Q107:Y107"/>
    <mergeCell ref="Q117:Y117"/>
    <mergeCell ref="Q77:Y77"/>
    <mergeCell ref="Q78:Y78"/>
    <mergeCell ref="Q79:Y79"/>
    <mergeCell ref="Q80:Y80"/>
    <mergeCell ref="Q81:Y81"/>
    <mergeCell ref="Q82:Y82"/>
    <mergeCell ref="Q83:Y83"/>
    <mergeCell ref="Q93:Y93"/>
    <mergeCell ref="Q110:Y110"/>
    <mergeCell ref="Q99:Y99"/>
    <mergeCell ref="Q100:Y100"/>
    <mergeCell ref="Q115:Y115"/>
    <mergeCell ref="Q116:Y116"/>
    <mergeCell ref="Q104:Y104"/>
    <mergeCell ref="Q105:Y105"/>
    <mergeCell ref="Q106:Y106"/>
    <mergeCell ref="Q88:Y88"/>
    <mergeCell ref="Q89:Y89"/>
    <mergeCell ref="Q90:Y90"/>
    <mergeCell ref="Q91:Y91"/>
    <mergeCell ref="Q92:Y92"/>
    <mergeCell ref="Q94:Y94"/>
    <mergeCell ref="Q112:Y112"/>
    <mergeCell ref="Q72:Y72"/>
    <mergeCell ref="Q73:Y73"/>
    <mergeCell ref="Q74:S74"/>
    <mergeCell ref="U74:W74"/>
    <mergeCell ref="Q75:Y75"/>
    <mergeCell ref="Q76:Y76"/>
    <mergeCell ref="Q61:R61"/>
    <mergeCell ref="S61:T61"/>
    <mergeCell ref="U61:V61"/>
    <mergeCell ref="X61:Y61"/>
    <mergeCell ref="Q62:Y62"/>
    <mergeCell ref="Q63:Y63"/>
    <mergeCell ref="Q64:Y64"/>
    <mergeCell ref="Q65:Y65"/>
    <mergeCell ref="Q66:Y66"/>
    <mergeCell ref="Q67:Y67"/>
    <mergeCell ref="Q68:Y68"/>
    <mergeCell ref="X58:Y58"/>
    <mergeCell ref="Q59:R59"/>
    <mergeCell ref="S59:T59"/>
    <mergeCell ref="U59:V59"/>
    <mergeCell ref="X59:Y59"/>
    <mergeCell ref="Q60:R60"/>
    <mergeCell ref="S60:T60"/>
    <mergeCell ref="U60:V60"/>
    <mergeCell ref="X60:Y60"/>
    <mergeCell ref="Q42:Y42"/>
    <mergeCell ref="Q43:Y43"/>
    <mergeCell ref="Q44:Y44"/>
    <mergeCell ref="Q45:Y45"/>
    <mergeCell ref="Q46:Y46"/>
    <mergeCell ref="Q47:Y47"/>
    <mergeCell ref="Q49:R49"/>
    <mergeCell ref="S49:Y49"/>
    <mergeCell ref="Q50:R50"/>
    <mergeCell ref="S50:Y50"/>
    <mergeCell ref="Q48:Y48"/>
    <mergeCell ref="Q51:S51"/>
    <mergeCell ref="U51:W51"/>
    <mergeCell ref="Q52:Y52"/>
    <mergeCell ref="Q54:R54"/>
    <mergeCell ref="S54:T54"/>
    <mergeCell ref="U54:V54"/>
    <mergeCell ref="X54:Y54"/>
    <mergeCell ref="Q70:Y70"/>
    <mergeCell ref="Q71:Y71"/>
    <mergeCell ref="Q55:R55"/>
    <mergeCell ref="S55:T55"/>
    <mergeCell ref="U55:V55"/>
    <mergeCell ref="X55:Y55"/>
    <mergeCell ref="Q56:R56"/>
    <mergeCell ref="S56:T56"/>
    <mergeCell ref="U56:V56"/>
    <mergeCell ref="X56:Y56"/>
    <mergeCell ref="Q57:R57"/>
    <mergeCell ref="S57:T57"/>
    <mergeCell ref="U57:V57"/>
    <mergeCell ref="X57:Y57"/>
    <mergeCell ref="Q58:R58"/>
    <mergeCell ref="S58:T58"/>
    <mergeCell ref="U58:V58"/>
    <mergeCell ref="Q33:T33"/>
    <mergeCell ref="U33:Y33"/>
    <mergeCell ref="Q34:Y34"/>
    <mergeCell ref="Q35:Y35"/>
    <mergeCell ref="Q36:Y36"/>
    <mergeCell ref="Q37:Y37"/>
    <mergeCell ref="Q38:Y38"/>
    <mergeCell ref="Q39:Y39"/>
    <mergeCell ref="Q40:Y40"/>
    <mergeCell ref="Q25:Y25"/>
    <mergeCell ref="Q26:Y26"/>
    <mergeCell ref="Q27:Y27"/>
    <mergeCell ref="Q28:Y28"/>
    <mergeCell ref="Q29:Y29"/>
    <mergeCell ref="Q30:S30"/>
    <mergeCell ref="U30:W30"/>
    <mergeCell ref="Q32:Y32"/>
    <mergeCell ref="Q31:Y31"/>
    <mergeCell ref="Q15:Y15"/>
    <mergeCell ref="Q16:T16"/>
    <mergeCell ref="U16:Y16"/>
    <mergeCell ref="Q17:Y17"/>
    <mergeCell ref="Q18:Y18"/>
    <mergeCell ref="Q19:Y19"/>
    <mergeCell ref="Q20:Y20"/>
    <mergeCell ref="Q21:Y21"/>
    <mergeCell ref="Q3:Y3"/>
    <mergeCell ref="Q8:Y8"/>
    <mergeCell ref="Q9:Y9"/>
    <mergeCell ref="Q10:Y10"/>
    <mergeCell ref="Q11:Y11"/>
    <mergeCell ref="Q12:Y12"/>
    <mergeCell ref="Q13:S13"/>
    <mergeCell ref="U13:W13"/>
    <mergeCell ref="Q14:Y14"/>
    <mergeCell ref="Q7:Y7"/>
    <mergeCell ref="Q4:Y4"/>
    <mergeCell ref="Q5:Y5"/>
    <mergeCell ref="Q6:Y6"/>
    <mergeCell ref="Q22:Y22"/>
    <mergeCell ref="Q24:Y24"/>
    <mergeCell ref="E100:M100"/>
    <mergeCell ref="A85:B100"/>
    <mergeCell ref="N85:P100"/>
    <mergeCell ref="C88:D88"/>
    <mergeCell ref="E88:M88"/>
    <mergeCell ref="C96:D96"/>
    <mergeCell ref="E96:M96"/>
    <mergeCell ref="C97:D97"/>
    <mergeCell ref="E97:M97"/>
    <mergeCell ref="C98:D98"/>
    <mergeCell ref="E98:M98"/>
    <mergeCell ref="C99:D99"/>
    <mergeCell ref="E99:M99"/>
    <mergeCell ref="C64:D64"/>
    <mergeCell ref="E64:M64"/>
    <mergeCell ref="C65:D65"/>
    <mergeCell ref="E65:M65"/>
    <mergeCell ref="C66:D66"/>
    <mergeCell ref="E66:M66"/>
    <mergeCell ref="C67:D67"/>
    <mergeCell ref="E67:M67"/>
    <mergeCell ref="C68:D68"/>
    <mergeCell ref="C115:D115"/>
    <mergeCell ref="E115:M115"/>
    <mergeCell ref="C116:D116"/>
    <mergeCell ref="E116:M116"/>
    <mergeCell ref="C117:D117"/>
    <mergeCell ref="E117:M117"/>
    <mergeCell ref="A102:B117"/>
    <mergeCell ref="N102:P117"/>
    <mergeCell ref="E109:M109"/>
    <mergeCell ref="E108:M108"/>
    <mergeCell ref="C106:D106"/>
    <mergeCell ref="C107:D107"/>
    <mergeCell ref="C108:D108"/>
    <mergeCell ref="C110:D110"/>
    <mergeCell ref="C111:D111"/>
    <mergeCell ref="C112:D112"/>
    <mergeCell ref="C109:D109"/>
    <mergeCell ref="C102:D102"/>
    <mergeCell ref="C105:D105"/>
    <mergeCell ref="E105:M105"/>
    <mergeCell ref="C113:D113"/>
    <mergeCell ref="E113:M113"/>
    <mergeCell ref="C114:D114"/>
    <mergeCell ref="E114:M114"/>
    <mergeCell ref="E104:M104"/>
    <mergeCell ref="C79:D79"/>
    <mergeCell ref="C84:D84"/>
    <mergeCell ref="E84:F84"/>
    <mergeCell ref="G84:H84"/>
    <mergeCell ref="I84:J84"/>
    <mergeCell ref="E93:M93"/>
    <mergeCell ref="C100:D100"/>
    <mergeCell ref="E83:M83"/>
    <mergeCell ref="C101:D101"/>
    <mergeCell ref="E101:F101"/>
    <mergeCell ref="G101:H101"/>
    <mergeCell ref="I101:J101"/>
    <mergeCell ref="K101:L101"/>
    <mergeCell ref="M101:N101"/>
    <mergeCell ref="E81:M81"/>
    <mergeCell ref="N70:P83"/>
    <mergeCell ref="C72:D72"/>
    <mergeCell ref="E72:M72"/>
    <mergeCell ref="E77:M77"/>
    <mergeCell ref="E78:M78"/>
    <mergeCell ref="C77:D77"/>
    <mergeCell ref="C78:D78"/>
    <mergeCell ref="E75:M75"/>
    <mergeCell ref="N42:P68"/>
    <mergeCell ref="C45:D45"/>
    <mergeCell ref="E45:M45"/>
    <mergeCell ref="C63:D63"/>
    <mergeCell ref="G50:M50"/>
    <mergeCell ref="I61:J61"/>
    <mergeCell ref="E53:F53"/>
    <mergeCell ref="G53:H53"/>
    <mergeCell ref="I53:J53"/>
    <mergeCell ref="K53:M53"/>
    <mergeCell ref="K54:M54"/>
    <mergeCell ref="K55:M55"/>
    <mergeCell ref="K56:M56"/>
    <mergeCell ref="K57:M57"/>
    <mergeCell ref="K58:M58"/>
    <mergeCell ref="C71:D71"/>
    <mergeCell ref="C62:D62"/>
    <mergeCell ref="C49:D50"/>
    <mergeCell ref="K59:M59"/>
    <mergeCell ref="K60:M60"/>
    <mergeCell ref="E68:M68"/>
    <mergeCell ref="C46:D46"/>
    <mergeCell ref="C47:D47"/>
    <mergeCell ref="E28:M28"/>
    <mergeCell ref="C41:D41"/>
    <mergeCell ref="G41:H41"/>
    <mergeCell ref="I41:J41"/>
    <mergeCell ref="K41:L41"/>
    <mergeCell ref="C69:D69"/>
    <mergeCell ref="E69:F69"/>
    <mergeCell ref="G69:H69"/>
    <mergeCell ref="I69:J69"/>
    <mergeCell ref="K69:L69"/>
    <mergeCell ref="C52:D52"/>
    <mergeCell ref="C43:D43"/>
    <mergeCell ref="E21:M21"/>
    <mergeCell ref="E62:M62"/>
    <mergeCell ref="E63:M63"/>
    <mergeCell ref="I57:J57"/>
    <mergeCell ref="I55:J55"/>
    <mergeCell ref="I56:J56"/>
    <mergeCell ref="E54:F54"/>
    <mergeCell ref="E55:F55"/>
    <mergeCell ref="E56:F56"/>
    <mergeCell ref="E57:F57"/>
    <mergeCell ref="E22:M22"/>
    <mergeCell ref="E46:M46"/>
    <mergeCell ref="E23:F23"/>
    <mergeCell ref="G23:H23"/>
    <mergeCell ref="I23:J23"/>
    <mergeCell ref="K23:L23"/>
    <mergeCell ref="G57:H57"/>
    <mergeCell ref="I59:J59"/>
    <mergeCell ref="I60:J60"/>
    <mergeCell ref="G49:M49"/>
    <mergeCell ref="E43:M43"/>
    <mergeCell ref="K61:M61"/>
    <mergeCell ref="E48:M48"/>
    <mergeCell ref="E41:F41"/>
    <mergeCell ref="E10:M10"/>
    <mergeCell ref="E16:H16"/>
    <mergeCell ref="C14:D14"/>
    <mergeCell ref="C15:D15"/>
    <mergeCell ref="C12:D12"/>
    <mergeCell ref="E15:M15"/>
    <mergeCell ref="C7:D7"/>
    <mergeCell ref="C8:D8"/>
    <mergeCell ref="C11:D11"/>
    <mergeCell ref="N7:P22"/>
    <mergeCell ref="E18:M18"/>
    <mergeCell ref="E19:M19"/>
    <mergeCell ref="E20:M20"/>
    <mergeCell ref="E5:M5"/>
    <mergeCell ref="E9:M9"/>
    <mergeCell ref="C17:D17"/>
    <mergeCell ref="N24:P40"/>
    <mergeCell ref="C44:D44"/>
    <mergeCell ref="C27:D27"/>
    <mergeCell ref="E27:M27"/>
    <mergeCell ref="E32:M32"/>
    <mergeCell ref="I33:M33"/>
    <mergeCell ref="E25:M25"/>
    <mergeCell ref="E36:M36"/>
    <mergeCell ref="E37:M37"/>
    <mergeCell ref="E38:M38"/>
    <mergeCell ref="C25:D25"/>
    <mergeCell ref="E42:M42"/>
    <mergeCell ref="E44:M44"/>
    <mergeCell ref="C42:D42"/>
    <mergeCell ref="C32:D32"/>
    <mergeCell ref="C13:D13"/>
    <mergeCell ref="E6:M6"/>
    <mergeCell ref="A4:B6"/>
    <mergeCell ref="E70:M70"/>
    <mergeCell ref="E71:M71"/>
    <mergeCell ref="C51:D51"/>
    <mergeCell ref="I16:M16"/>
    <mergeCell ref="E24:M24"/>
    <mergeCell ref="E31:M31"/>
    <mergeCell ref="C22:D22"/>
    <mergeCell ref="C21:D21"/>
    <mergeCell ref="E40:M40"/>
    <mergeCell ref="C35:D35"/>
    <mergeCell ref="C30:D30"/>
    <mergeCell ref="C31:D31"/>
    <mergeCell ref="C26:D26"/>
    <mergeCell ref="E26:M26"/>
    <mergeCell ref="E39:M39"/>
    <mergeCell ref="E58:F58"/>
    <mergeCell ref="E59:F59"/>
    <mergeCell ref="E60:F60"/>
    <mergeCell ref="E61:F61"/>
    <mergeCell ref="G54:H54"/>
    <mergeCell ref="G55:H55"/>
    <mergeCell ref="G56:H56"/>
    <mergeCell ref="E4:M4"/>
    <mergeCell ref="N3:P3"/>
    <mergeCell ref="E33:H33"/>
    <mergeCell ref="E74:G74"/>
    <mergeCell ref="I74:K74"/>
    <mergeCell ref="E3:M3"/>
    <mergeCell ref="E29:M29"/>
    <mergeCell ref="E7:M7"/>
    <mergeCell ref="E8:M8"/>
    <mergeCell ref="E11:M11"/>
    <mergeCell ref="E17:M17"/>
    <mergeCell ref="E12:M12"/>
    <mergeCell ref="E13:G13"/>
    <mergeCell ref="I13:K13"/>
    <mergeCell ref="E30:G30"/>
    <mergeCell ref="I30:K30"/>
    <mergeCell ref="E14:M14"/>
    <mergeCell ref="E73:M73"/>
    <mergeCell ref="E34:M34"/>
    <mergeCell ref="E35:M35"/>
    <mergeCell ref="I58:J58"/>
    <mergeCell ref="G58:H58"/>
    <mergeCell ref="G59:H59"/>
    <mergeCell ref="G60:H60"/>
    <mergeCell ref="G61:H61"/>
    <mergeCell ref="E112:M112"/>
    <mergeCell ref="E111:M111"/>
    <mergeCell ref="A1:P1"/>
    <mergeCell ref="E102:M102"/>
    <mergeCell ref="E103:M103"/>
    <mergeCell ref="E106:M106"/>
    <mergeCell ref="E107:M107"/>
    <mergeCell ref="I54:J54"/>
    <mergeCell ref="E51:G51"/>
    <mergeCell ref="I51:K51"/>
    <mergeCell ref="E47:M47"/>
    <mergeCell ref="E52:M52"/>
    <mergeCell ref="E76:M76"/>
    <mergeCell ref="E49:F49"/>
    <mergeCell ref="E50:F50"/>
    <mergeCell ref="C40:D40"/>
    <mergeCell ref="C76:D76"/>
    <mergeCell ref="C70:D70"/>
    <mergeCell ref="C73:D73"/>
    <mergeCell ref="A3:B3"/>
    <mergeCell ref="C5:D5"/>
    <mergeCell ref="C9:D9"/>
    <mergeCell ref="C33:D33"/>
    <mergeCell ref="C34:D34"/>
    <mergeCell ref="C3:D3"/>
    <mergeCell ref="C24:D24"/>
    <mergeCell ref="E95:M95"/>
    <mergeCell ref="C85:D85"/>
    <mergeCell ref="E85:M85"/>
    <mergeCell ref="C86:D86"/>
    <mergeCell ref="E86:M86"/>
    <mergeCell ref="C87:D87"/>
    <mergeCell ref="E87:M87"/>
    <mergeCell ref="C89:D89"/>
    <mergeCell ref="E89:M89"/>
    <mergeCell ref="C90:D90"/>
    <mergeCell ref="E90:M90"/>
    <mergeCell ref="C91:D91"/>
    <mergeCell ref="E91:M91"/>
    <mergeCell ref="C92:D92"/>
    <mergeCell ref="E92:M92"/>
    <mergeCell ref="C93:D93"/>
    <mergeCell ref="C94:D94"/>
    <mergeCell ref="E94:M94"/>
    <mergeCell ref="C95:D95"/>
    <mergeCell ref="C16:D16"/>
    <mergeCell ref="C4:D4"/>
    <mergeCell ref="C6:D6"/>
    <mergeCell ref="C81:D81"/>
    <mergeCell ref="A23:B23"/>
    <mergeCell ref="A41:B41"/>
    <mergeCell ref="A84:B84"/>
    <mergeCell ref="A69:B69"/>
    <mergeCell ref="A118:B118"/>
    <mergeCell ref="A101:B101"/>
    <mergeCell ref="A7:B22"/>
    <mergeCell ref="A24:B40"/>
    <mergeCell ref="A70:B83"/>
    <mergeCell ref="A42:B68"/>
    <mergeCell ref="C18:D18"/>
    <mergeCell ref="C19:D19"/>
    <mergeCell ref="C20:D20"/>
    <mergeCell ref="C36:D36"/>
    <mergeCell ref="C37:D37"/>
    <mergeCell ref="C38:D38"/>
    <mergeCell ref="C39:D39"/>
    <mergeCell ref="C28:D28"/>
    <mergeCell ref="C29:D29"/>
    <mergeCell ref="C23:D23"/>
    <mergeCell ref="C10:D10"/>
    <mergeCell ref="C53:D61"/>
    <mergeCell ref="C48:D48"/>
    <mergeCell ref="Q53:R53"/>
    <mergeCell ref="S53:T53"/>
    <mergeCell ref="U53:V53"/>
    <mergeCell ref="W53:Y53"/>
    <mergeCell ref="B120:D121"/>
    <mergeCell ref="B122:D123"/>
    <mergeCell ref="B124:D125"/>
    <mergeCell ref="E118:F118"/>
    <mergeCell ref="G118:H118"/>
    <mergeCell ref="I118:J118"/>
    <mergeCell ref="K118:L118"/>
    <mergeCell ref="M118:N118"/>
    <mergeCell ref="C118:D118"/>
    <mergeCell ref="E110:M110"/>
    <mergeCell ref="C103:D103"/>
    <mergeCell ref="C104:D104"/>
    <mergeCell ref="C74:D74"/>
    <mergeCell ref="E82:M82"/>
    <mergeCell ref="C83:D83"/>
    <mergeCell ref="C75:D75"/>
    <mergeCell ref="C82:D82"/>
    <mergeCell ref="E79:M79"/>
    <mergeCell ref="C80:D80"/>
    <mergeCell ref="E80:M80"/>
  </mergeCells>
  <phoneticPr fontId="16"/>
  <dataValidations count="5">
    <dataValidation type="list" allowBlank="1" showInputMessage="1" showErrorMessage="1" sqref="E20:M20 E38:M38 Q20:Y20 E66:M66 E115:M115 E98:M98 Q38:Y38 Q115:Y115 E81:M81 Q66:Y66 Q81:Y81 Q98:Y98" xr:uid="{00000000-0002-0000-0400-000000000000}">
      <formula1>"1　普通,2　当座"</formula1>
    </dataValidation>
    <dataValidation type="decimal" operator="greaterThan" allowBlank="1" showInputMessage="1" showErrorMessage="1" sqref="E94:M95 E34:M35 E91:M91 E108:M108 E31:M31 Q111:Y112 E17:M17 E111:M112 E52:M52 Q17:Y17 U54:V60 E62:M63 E75:M75 E77:M78 Q75:Y75 Q77:Y78 Q108:Y108 Q91:Y91 Q34:Y35 Q31:Y31 Q94:Y95" xr:uid="{00000000-0002-0000-0400-000001000000}">
      <formula1>0</formula1>
    </dataValidation>
    <dataValidation type="whole" operator="greaterThan" allowBlank="1" showInputMessage="1" showErrorMessage="1" sqref="E109:M109 E110:G110 E92:M92 E93:G93 Q110:S110 Q109:Y109 Q92:Y92 Q93:S93" xr:uid="{00000000-0002-0000-0400-000002000000}">
      <formula1>0</formula1>
    </dataValidation>
    <dataValidation type="decimal" operator="greaterThan" allowBlank="1" showInputMessage="1" showErrorMessage="1" error="数値のみ入力してください。" sqref="E14:M14 Q14:Y14" xr:uid="{F7167042-2A9A-4CB1-815B-30CB27DC2537}">
      <formula1>0</formula1>
    </dataValidation>
    <dataValidation type="decimal" operator="greaterThanOrEqual" allowBlank="1" showInputMessage="1" showErrorMessage="1" sqref="G54:H60 S54:T60" xr:uid="{C116237F-C79B-4BCC-B2D1-DAA7FECBA985}">
      <formula1>0</formula1>
    </dataValidation>
  </dataValidations>
  <hyperlinks>
    <hyperlink ref="C23:D23" location="運_契約届!A1" display="契約届出書" xr:uid="{D2FBF6C8-280C-4A18-A497-C7FCC2FFDDA5}"/>
    <hyperlink ref="E23:F23" location="運_契約書!A1" display="契約書" xr:uid="{C17965CE-B14F-4F7C-A56D-FE71789DC045}"/>
    <hyperlink ref="G23:H23" location="運_証明書!A1" display="証明書" xr:uid="{C590DFEC-7BD8-4E45-AEC5-A94E38164631}"/>
    <hyperlink ref="K23:L23" location="運_内訳書!A1" display="請求内訳書" xr:uid="{7366E1DB-0C69-4E12-B4ED-65E49A9A4646}"/>
    <hyperlink ref="C41:D41" location="車_契約届!A1" display="契約届出書" xr:uid="{A4039EB1-B337-4341-853C-9A0A17C06DBE}"/>
    <hyperlink ref="E41:F41" location="車_契約書!A1" display="契約書" xr:uid="{6B5F38CD-4DD9-45D6-9615-D9B8039937D3}"/>
    <hyperlink ref="G41:H41" location="車_証明書!A1" display="証明書" xr:uid="{C4FC1854-1F06-4EEE-820B-70B48BEFDBDC}"/>
    <hyperlink ref="I41:J41" location="車_請求書!A1" display="請求書" xr:uid="{4AA36A3D-931B-4B3F-9219-BA0CC2C7EAEB}"/>
    <hyperlink ref="K41:L41" location="車_内訳書!A1" display="請求内訳書" xr:uid="{E43B962F-5350-4929-9948-1DCB4AA8DE58}"/>
    <hyperlink ref="C69:D69" location="燃_契約書!A1" display="契約書" xr:uid="{6DAC1D12-DF55-4C8D-A76D-9792A2E74F7A}"/>
    <hyperlink ref="E69:F69" location="燃_確認書!A1" display="確認申請" xr:uid="{43ADF729-A39E-4FFC-8DDA-87F1FCECE079}"/>
    <hyperlink ref="G69:H69" location="燃_証明書!A1" display="証明書" xr:uid="{2DE28F13-8D2B-4E51-B554-302A98F253EB}"/>
    <hyperlink ref="I69:J69" location="燃_請求書!A1" display="請求書" xr:uid="{71A50EDD-F923-48DD-927B-5286CA9EE494}"/>
    <hyperlink ref="K69:L69" location="燃_内訳書!A1" display="請求内訳書" xr:uid="{E81A0F7D-45A5-4363-A22A-B01AB867177F}"/>
    <hyperlink ref="C84:D84" location="手_契約書!A1" display="契約書" xr:uid="{A3057A58-6200-42B7-9ABF-A758705E6397}"/>
    <hyperlink ref="E84:F84" location="手_証明書!A1" display="証明書" xr:uid="{9BB9A632-EF2C-42B9-B073-28930D8A0652}"/>
    <hyperlink ref="G84:H84" location="手_請求書!A1" display="請求書" xr:uid="{9762FEA3-AD3D-4A11-89AD-009E895B404D}"/>
    <hyperlink ref="I84:J84" location="手_内訳書!A1" display="請求内訳書" xr:uid="{D46DE514-F070-4E77-8BC8-1D4D09F1D1C5}"/>
    <hyperlink ref="C101:D101" location="ビ_契約届!A1" display="契約届出書" xr:uid="{08BAACD1-6ABC-4908-A4C6-0D2EF737065E}"/>
    <hyperlink ref="E101:F101" location="ビ_契約書!A1" display="契約書" xr:uid="{81167520-6222-4447-8E7C-1C865DD1A6B7}"/>
    <hyperlink ref="G101:H101" location="ビ_確認書!A1" display="確認申請" xr:uid="{6EEF7A35-2408-4415-BD64-BB7D1CE4E23A}"/>
    <hyperlink ref="I101:J101" location="ビ_証明書!A1" display="証明書" xr:uid="{6BDA743F-F202-42F0-B813-58DE96BD1300}"/>
    <hyperlink ref="K101:L101" location="ビ_請求書!A1" display="請求書" xr:uid="{01DC18A7-7FB4-4A07-A854-F0013EB05ACD}"/>
    <hyperlink ref="M101:N101" location="ビ_内訳書!A1" display="請求内訳書" xr:uid="{7B73CA83-CF53-4B51-A459-3064A8C1AF51}"/>
    <hyperlink ref="C118:D118" location="ポ_契約届!A1" display="契約届出書" xr:uid="{A7C1C7F9-834E-4F4F-92CA-0CE9F01DA48F}"/>
    <hyperlink ref="E118:F118" location="ポ_契約書!A1" display="契約書" xr:uid="{F225F8AE-3406-4DEC-BE4A-6F3827D76C57}"/>
    <hyperlink ref="G118:H118" location="ポ_確認書!A1" display="確認申請" xr:uid="{537D3A65-5475-4F6C-B474-5035AA18C695}"/>
    <hyperlink ref="I118:J118" location="ポ_証明書!A1" display="証明書" xr:uid="{803B0EA0-9F03-4588-844D-C19E70D7A319}"/>
    <hyperlink ref="K118:L118" location="ポ_請求書!A1" display="請求書" xr:uid="{3D33980A-4159-4904-A633-369221EC4630}"/>
    <hyperlink ref="M118:N118" location="ポ_内訳書!A1" display="請求内訳書" xr:uid="{D3B5F44F-E73A-4402-9F68-42ABACC179CF}"/>
    <hyperlink ref="I23:J23" location="運_請求書!A1" display="請求書" xr:uid="{EA637FAC-C264-4B2E-8EAB-2EA736E9400F}"/>
  </hyperlinks>
  <pageMargins left="0.31496062992125978" right="0.19685039370078741" top="0.39" bottom="0.74803149606299213" header="0.26" footer="0.31496062992125978"/>
  <pageSetup paperSize="9" orientation="portrait" r:id="rId1"/>
  <rowBreaks count="2" manualBreakCount="2">
    <brk id="69" max="16383" man="1"/>
    <brk id="101" max="16383" man="1"/>
  </rowBreaks>
  <ignoredErrors>
    <ignoredError sqref="K54:M61 G61 E93 E76:M76" unlockedFormula="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theme="0"/>
    <pageSetUpPr fitToPage="1"/>
  </sheetPr>
  <dimension ref="A1:X40"/>
  <sheetViews>
    <sheetView view="pageBreakPreview" zoomScaleNormal="100" zoomScaleSheetLayoutView="100" workbookViewId="0">
      <selection activeCell="M118" sqref="M118:N118"/>
    </sheetView>
  </sheetViews>
  <sheetFormatPr defaultColWidth="6.625" defaultRowHeight="21" customHeight="1"/>
  <cols>
    <col min="1" max="1" width="3" style="1" customWidth="1"/>
    <col min="2" max="2" width="1.875" style="1" customWidth="1"/>
    <col min="3" max="15" width="6.625" style="1" customWidth="1"/>
    <col min="16" max="16" width="1.875" style="1" customWidth="1"/>
    <col min="17" max="17" width="1.125" style="1" customWidth="1"/>
    <col min="18" max="16384" width="6.625" style="1"/>
  </cols>
  <sheetData>
    <row r="1" spans="1:24" ht="21" customHeight="1">
      <c r="A1" s="1" t="s">
        <v>143</v>
      </c>
    </row>
    <row r="2" spans="1:24" ht="9.75" customHeight="1"/>
    <row r="3" spans="1:24" ht="21" customHeight="1">
      <c r="A3" s="64"/>
      <c r="B3" s="372" t="s">
        <v>144</v>
      </c>
      <c r="C3" s="339"/>
      <c r="D3" s="339"/>
      <c r="E3" s="339"/>
      <c r="F3" s="339"/>
      <c r="G3" s="339"/>
      <c r="H3" s="339"/>
      <c r="I3" s="339"/>
      <c r="J3" s="339"/>
      <c r="K3" s="339"/>
      <c r="L3" s="339"/>
      <c r="M3" s="339"/>
      <c r="N3" s="339"/>
      <c r="O3" s="339"/>
      <c r="P3" s="339"/>
    </row>
    <row r="4" spans="1:24" ht="6" customHeight="1">
      <c r="B4" s="25"/>
      <c r="C4" s="25"/>
      <c r="D4" s="25"/>
      <c r="E4" s="25"/>
      <c r="F4" s="25"/>
      <c r="G4" s="25"/>
      <c r="H4" s="25"/>
      <c r="I4" s="25"/>
      <c r="J4" s="25"/>
      <c r="K4" s="25"/>
      <c r="L4" s="25"/>
      <c r="M4" s="25"/>
      <c r="N4" s="25"/>
      <c r="O4" s="25"/>
      <c r="P4" s="25"/>
    </row>
    <row r="5" spans="1:24" ht="9.75" customHeight="1">
      <c r="B5" s="36"/>
      <c r="O5" s="63"/>
      <c r="P5" s="34"/>
    </row>
    <row r="6" spans="1:24" ht="21" customHeight="1">
      <c r="A6" s="21"/>
      <c r="B6" s="59"/>
      <c r="D6" s="21"/>
      <c r="E6" s="21"/>
      <c r="F6" s="21"/>
      <c r="G6" s="21"/>
      <c r="H6" s="21"/>
      <c r="I6" s="21"/>
      <c r="J6" s="21"/>
      <c r="K6" s="21"/>
      <c r="L6" s="21"/>
      <c r="M6" s="21"/>
      <c r="N6" s="21"/>
      <c r="O6" s="63" t="s">
        <v>145</v>
      </c>
      <c r="P6" s="27"/>
      <c r="S6" s="429" t="s">
        <v>417</v>
      </c>
      <c r="T6" s="429"/>
      <c r="U6" s="429"/>
      <c r="V6" s="429"/>
      <c r="W6" s="429"/>
      <c r="X6" s="429"/>
    </row>
    <row r="7" spans="1:24" ht="21" customHeight="1">
      <c r="A7" s="21"/>
      <c r="B7" s="59"/>
      <c r="C7" s="1" t="s">
        <v>146</v>
      </c>
      <c r="D7" s="21"/>
      <c r="E7" s="21"/>
      <c r="F7" s="21"/>
      <c r="G7" s="21"/>
      <c r="H7" s="21"/>
      <c r="I7" s="21"/>
      <c r="J7" s="21"/>
      <c r="K7" s="21"/>
      <c r="L7" s="21"/>
      <c r="M7" s="21"/>
      <c r="N7" s="21"/>
      <c r="O7" s="63"/>
      <c r="P7" s="27"/>
    </row>
    <row r="8" spans="1:24" ht="21" customHeight="1">
      <c r="A8" s="21"/>
      <c r="B8" s="59"/>
      <c r="P8" s="27"/>
    </row>
    <row r="9" spans="1:24" ht="21" customHeight="1">
      <c r="B9" s="29"/>
      <c r="G9" s="376" t="s">
        <v>74</v>
      </c>
      <c r="H9" s="339"/>
      <c r="I9" s="374" t="str">
        <f>IF(入力_公費負担!E25="","",入力_公費負担!E25)</f>
        <v/>
      </c>
      <c r="J9" s="339"/>
      <c r="K9" s="339"/>
      <c r="L9" s="339"/>
      <c r="M9" s="339"/>
      <c r="N9" s="339"/>
      <c r="O9" s="339"/>
      <c r="P9" s="27"/>
    </row>
    <row r="10" spans="1:24" ht="21" customHeight="1">
      <c r="B10" s="29"/>
      <c r="G10" s="376"/>
      <c r="H10" s="339"/>
      <c r="I10" s="462" t="str">
        <f>IF(入力_公費負担!E26="","",入力_公費負担!E26)</f>
        <v/>
      </c>
      <c r="J10" s="339"/>
      <c r="K10" s="339"/>
      <c r="L10" s="339"/>
      <c r="M10" s="339"/>
      <c r="N10" s="339"/>
      <c r="O10" s="339"/>
      <c r="P10" s="27"/>
    </row>
    <row r="11" spans="1:24" ht="21" customHeight="1">
      <c r="B11" s="29"/>
      <c r="G11" s="376" t="s">
        <v>147</v>
      </c>
      <c r="H11" s="339"/>
      <c r="I11" s="374" t="str">
        <f>IF(入力_公費負担!E24="","",入力_公費負担!E24)</f>
        <v/>
      </c>
      <c r="J11" s="339"/>
      <c r="K11" s="339"/>
      <c r="L11" s="339"/>
      <c r="M11" s="339"/>
      <c r="N11" s="339"/>
      <c r="O11" s="57" t="s">
        <v>75</v>
      </c>
      <c r="P11" s="27"/>
    </row>
    <row r="12" spans="1:24" ht="21" customHeight="1">
      <c r="B12" s="29"/>
      <c r="G12" s="379" t="s">
        <v>148</v>
      </c>
      <c r="H12" s="339"/>
      <c r="I12" s="379" t="str">
        <f>IF(入力_公費負担!E28="","",入力_公費負担!E28)</f>
        <v/>
      </c>
      <c r="J12" s="339"/>
      <c r="K12" s="379" t="str">
        <f>IF(入力_公費負担!E12="","",入力_公費負担!E12)</f>
        <v/>
      </c>
      <c r="L12" s="339"/>
      <c r="M12" s="339"/>
      <c r="N12" s="339"/>
      <c r="O12" s="57" t="s">
        <v>75</v>
      </c>
      <c r="P12" s="27"/>
    </row>
    <row r="13" spans="1:24" ht="21" customHeight="1">
      <c r="B13" s="29"/>
      <c r="G13" s="379" t="s">
        <v>149</v>
      </c>
      <c r="H13" s="339"/>
      <c r="I13" s="412" t="str">
        <f>IF(入力_公費負担!E27="","",入力_公費負担!E27)</f>
        <v/>
      </c>
      <c r="J13" s="339"/>
      <c r="K13" s="339"/>
      <c r="L13" s="339"/>
      <c r="M13" s="339"/>
      <c r="N13" s="339"/>
      <c r="O13" s="57"/>
      <c r="P13" s="27"/>
    </row>
    <row r="14" spans="1:24" ht="21" customHeight="1">
      <c r="B14" s="29"/>
      <c r="J14" s="43"/>
      <c r="K14" s="43"/>
      <c r="L14" s="43"/>
      <c r="M14" s="43"/>
      <c r="N14" s="43"/>
      <c r="O14" s="43"/>
      <c r="P14" s="27"/>
    </row>
    <row r="15" spans="1:24" ht="21" customHeight="1">
      <c r="B15" s="29"/>
      <c r="C15" s="415" t="s">
        <v>419</v>
      </c>
      <c r="D15" s="339"/>
      <c r="E15" s="339"/>
      <c r="F15" s="339"/>
      <c r="G15" s="339"/>
      <c r="H15" s="339"/>
      <c r="I15" s="339"/>
      <c r="J15" s="339"/>
      <c r="K15" s="339"/>
      <c r="L15" s="339"/>
      <c r="M15" s="339"/>
      <c r="N15" s="339"/>
      <c r="O15" s="339"/>
      <c r="P15" s="27"/>
    </row>
    <row r="16" spans="1:24" ht="21" customHeight="1">
      <c r="B16" s="29"/>
      <c r="C16" s="339"/>
      <c r="D16" s="339"/>
      <c r="E16" s="339"/>
      <c r="F16" s="339"/>
      <c r="G16" s="339"/>
      <c r="H16" s="339"/>
      <c r="I16" s="339"/>
      <c r="J16" s="339"/>
      <c r="K16" s="339"/>
      <c r="L16" s="339"/>
      <c r="M16" s="339"/>
      <c r="N16" s="339"/>
      <c r="O16" s="339"/>
      <c r="P16" s="27"/>
    </row>
    <row r="17" spans="1:16" ht="9.75" customHeight="1">
      <c r="B17" s="29"/>
      <c r="P17" s="27"/>
    </row>
    <row r="18" spans="1:16" ht="24.95" customHeight="1">
      <c r="B18" s="29"/>
      <c r="C18" s="331" t="s">
        <v>21</v>
      </c>
      <c r="D18" s="343"/>
      <c r="E18" s="419">
        <f>車_内訳書!K21</f>
        <v>0</v>
      </c>
      <c r="F18" s="352"/>
      <c r="G18" s="352"/>
      <c r="H18" s="420" t="s">
        <v>151</v>
      </c>
      <c r="I18" s="352"/>
      <c r="J18" s="352"/>
      <c r="K18" s="352"/>
      <c r="L18" s="418"/>
      <c r="M18" s="352"/>
      <c r="N18" s="352"/>
      <c r="O18" s="343"/>
      <c r="P18" s="27"/>
    </row>
    <row r="19" spans="1:16" ht="24.95" customHeight="1">
      <c r="A19" s="27"/>
      <c r="B19" s="29"/>
      <c r="C19" s="331" t="s">
        <v>152</v>
      </c>
      <c r="D19" s="343"/>
      <c r="E19" s="417" t="s">
        <v>153</v>
      </c>
      <c r="F19" s="352"/>
      <c r="G19" s="352"/>
      <c r="H19" s="352"/>
      <c r="I19" s="352"/>
      <c r="J19" s="352"/>
      <c r="K19" s="352"/>
      <c r="L19" s="352"/>
      <c r="M19" s="352"/>
      <c r="N19" s="352"/>
      <c r="O19" s="343"/>
      <c r="P19" s="27"/>
    </row>
    <row r="20" spans="1:16" ht="24.95" customHeight="1">
      <c r="A20" s="67"/>
      <c r="B20" s="60"/>
      <c r="C20" s="331" t="s">
        <v>154</v>
      </c>
      <c r="D20" s="343"/>
      <c r="E20" s="421" t="str">
        <f>CONCATENATE(選管入力用!B2,"執行　",選管入力用!B4)</f>
        <v>令和７年７月２０日執行　那覇市議会議員一般選挙</v>
      </c>
      <c r="F20" s="352"/>
      <c r="G20" s="352"/>
      <c r="H20" s="352"/>
      <c r="I20" s="352"/>
      <c r="J20" s="352"/>
      <c r="K20" s="352"/>
      <c r="L20" s="352"/>
      <c r="M20" s="352"/>
      <c r="N20" s="352"/>
      <c r="O20" s="343"/>
      <c r="P20" s="27"/>
    </row>
    <row r="21" spans="1:16" ht="24.95" customHeight="1">
      <c r="A21" s="67"/>
      <c r="B21" s="60"/>
      <c r="C21" s="331" t="s">
        <v>2</v>
      </c>
      <c r="D21" s="343"/>
      <c r="E21" s="417" t="str">
        <f>IF(入力_公費負担!E4="","",入力_公費負担!E4)</f>
        <v/>
      </c>
      <c r="F21" s="352"/>
      <c r="G21" s="352"/>
      <c r="H21" s="352"/>
      <c r="I21" s="352"/>
      <c r="J21" s="352"/>
      <c r="K21" s="352"/>
      <c r="L21" s="352"/>
      <c r="M21" s="352"/>
      <c r="N21" s="352"/>
      <c r="O21" s="343"/>
      <c r="P21" s="27"/>
    </row>
    <row r="22" spans="1:16" ht="21" customHeight="1">
      <c r="A22" s="67"/>
      <c r="B22" s="60"/>
      <c r="C22" s="331" t="s">
        <v>155</v>
      </c>
      <c r="D22" s="332"/>
      <c r="E22" s="331" t="s">
        <v>23</v>
      </c>
      <c r="F22" s="352"/>
      <c r="G22" s="352"/>
      <c r="H22" s="352"/>
      <c r="I22" s="343"/>
      <c r="J22" s="331" t="s">
        <v>24</v>
      </c>
      <c r="K22" s="352"/>
      <c r="L22" s="352"/>
      <c r="M22" s="343"/>
      <c r="N22" s="331" t="s">
        <v>25</v>
      </c>
      <c r="O22" s="343"/>
      <c r="P22" s="27"/>
    </row>
    <row r="23" spans="1:16" ht="21" customHeight="1">
      <c r="A23" s="67"/>
      <c r="B23" s="60"/>
      <c r="C23" s="333"/>
      <c r="D23" s="334"/>
      <c r="E23" s="344" t="str">
        <f>IF(入力_公費負担!E36="","",入力_公費負担!E36)</f>
        <v/>
      </c>
      <c r="F23" s="338"/>
      <c r="G23" s="338"/>
      <c r="H23" s="338"/>
      <c r="I23" s="332"/>
      <c r="J23" s="344" t="str">
        <f>IF(入力_公費負担!E37="","",入力_公費負担!E37)</f>
        <v/>
      </c>
      <c r="K23" s="338"/>
      <c r="L23" s="338"/>
      <c r="M23" s="332"/>
      <c r="N23" s="344" t="str">
        <f>IF(入力_公費負担!E38="","1　普通"&amp;CHAR(10)&amp;CHAR(10)&amp;"2　当座",入力_公費負担!E38)</f>
        <v>1　普通
2　当座</v>
      </c>
      <c r="O23" s="332"/>
      <c r="P23" s="27"/>
    </row>
    <row r="24" spans="1:16" ht="21" customHeight="1">
      <c r="A24" s="67"/>
      <c r="B24" s="60"/>
      <c r="C24" s="333"/>
      <c r="D24" s="334"/>
      <c r="E24" s="333"/>
      <c r="F24" s="339"/>
      <c r="G24" s="339"/>
      <c r="H24" s="339"/>
      <c r="I24" s="334"/>
      <c r="J24" s="333"/>
      <c r="K24" s="339"/>
      <c r="L24" s="339"/>
      <c r="M24" s="334"/>
      <c r="N24" s="333"/>
      <c r="O24" s="334"/>
      <c r="P24" s="27"/>
    </row>
    <row r="25" spans="1:16" ht="21" customHeight="1">
      <c r="A25" s="68"/>
      <c r="B25" s="65"/>
      <c r="C25" s="333"/>
      <c r="D25" s="334"/>
      <c r="E25" s="335"/>
      <c r="F25" s="340"/>
      <c r="G25" s="340"/>
      <c r="H25" s="340"/>
      <c r="I25" s="336"/>
      <c r="J25" s="335"/>
      <c r="K25" s="340"/>
      <c r="L25" s="340"/>
      <c r="M25" s="336"/>
      <c r="N25" s="335"/>
      <c r="O25" s="336"/>
      <c r="P25" s="27"/>
    </row>
    <row r="26" spans="1:16" ht="21" customHeight="1">
      <c r="A26" s="67"/>
      <c r="B26" s="60"/>
      <c r="C26" s="333"/>
      <c r="D26" s="334"/>
      <c r="E26" s="331" t="s">
        <v>26</v>
      </c>
      <c r="F26" s="352"/>
      <c r="G26" s="352"/>
      <c r="H26" s="352"/>
      <c r="I26" s="343"/>
      <c r="J26" s="331" t="s">
        <v>156</v>
      </c>
      <c r="K26" s="352"/>
      <c r="L26" s="352"/>
      <c r="M26" s="352"/>
      <c r="N26" s="352"/>
      <c r="O26" s="343"/>
      <c r="P26" s="27"/>
    </row>
    <row r="27" spans="1:16" ht="21" customHeight="1">
      <c r="A27" s="67"/>
      <c r="B27" s="60"/>
      <c r="C27" s="333"/>
      <c r="D27" s="334"/>
      <c r="E27" s="413" t="str">
        <f>IF(入力_公費負担!E39="","",入力_公費負担!E39)</f>
        <v/>
      </c>
      <c r="F27" s="338"/>
      <c r="G27" s="338"/>
      <c r="H27" s="338"/>
      <c r="I27" s="332"/>
      <c r="J27" s="337" t="str">
        <f>IF(入力_公費負担!E40="","",入力_公費負担!E40)</f>
        <v/>
      </c>
      <c r="K27" s="338"/>
      <c r="L27" s="338"/>
      <c r="M27" s="338"/>
      <c r="N27" s="338"/>
      <c r="O27" s="332"/>
      <c r="P27" s="27"/>
    </row>
    <row r="28" spans="1:16" ht="21" customHeight="1">
      <c r="A28" s="69"/>
      <c r="B28" s="66"/>
      <c r="C28" s="335"/>
      <c r="D28" s="336"/>
      <c r="E28" s="335"/>
      <c r="F28" s="340"/>
      <c r="G28" s="340"/>
      <c r="H28" s="340"/>
      <c r="I28" s="336"/>
      <c r="J28" s="335"/>
      <c r="K28" s="340"/>
      <c r="L28" s="340"/>
      <c r="M28" s="340"/>
      <c r="N28" s="340"/>
      <c r="O28" s="336"/>
      <c r="P28" s="27"/>
    </row>
    <row r="29" spans="1:16" ht="9.75" customHeight="1">
      <c r="A29" s="27"/>
      <c r="B29" s="26"/>
      <c r="C29" s="25"/>
      <c r="D29" s="25"/>
      <c r="E29" s="25"/>
      <c r="F29" s="25"/>
      <c r="G29" s="25"/>
      <c r="H29" s="25"/>
      <c r="I29" s="25"/>
      <c r="J29" s="25"/>
      <c r="K29" s="25"/>
      <c r="L29" s="25"/>
      <c r="M29" s="25"/>
      <c r="N29" s="25"/>
      <c r="O29" s="25"/>
      <c r="P29" s="24"/>
    </row>
    <row r="30" spans="1:16" ht="21" customHeight="1">
      <c r="A30" s="376" t="s">
        <v>96</v>
      </c>
      <c r="B30" s="339"/>
      <c r="C30" s="339"/>
      <c r="P30" s="35"/>
    </row>
    <row r="31" spans="1:16" ht="21" customHeight="1">
      <c r="A31" s="72">
        <v>1</v>
      </c>
      <c r="B31" s="37"/>
      <c r="C31" s="416" t="s">
        <v>157</v>
      </c>
      <c r="D31" s="339"/>
      <c r="E31" s="339"/>
      <c r="F31" s="339"/>
      <c r="G31" s="339"/>
      <c r="H31" s="339"/>
      <c r="I31" s="339"/>
      <c r="J31" s="339"/>
      <c r="K31" s="339"/>
      <c r="L31" s="339"/>
      <c r="M31" s="339"/>
      <c r="N31" s="339"/>
      <c r="O31" s="339"/>
      <c r="P31" s="339"/>
    </row>
    <row r="32" spans="1:16" ht="21" customHeight="1">
      <c r="A32" s="37"/>
      <c r="B32" s="37"/>
      <c r="C32" s="339"/>
      <c r="D32" s="339"/>
      <c r="E32" s="339"/>
      <c r="F32" s="339"/>
      <c r="G32" s="339"/>
      <c r="H32" s="339"/>
      <c r="I32" s="339"/>
      <c r="J32" s="339"/>
      <c r="K32" s="339"/>
      <c r="L32" s="339"/>
      <c r="M32" s="339"/>
      <c r="N32" s="339"/>
      <c r="O32" s="339"/>
      <c r="P32" s="339"/>
    </row>
    <row r="33" spans="1:16" ht="21" customHeight="1">
      <c r="A33" s="37"/>
      <c r="B33" s="37"/>
      <c r="C33" s="339"/>
      <c r="D33" s="339"/>
      <c r="E33" s="339"/>
      <c r="F33" s="339"/>
      <c r="G33" s="339"/>
      <c r="H33" s="339"/>
      <c r="I33" s="339"/>
      <c r="J33" s="339"/>
      <c r="K33" s="339"/>
      <c r="L33" s="339"/>
      <c r="M33" s="339"/>
      <c r="N33" s="339"/>
      <c r="O33" s="339"/>
      <c r="P33" s="339"/>
    </row>
    <row r="34" spans="1:16" ht="21" customHeight="1">
      <c r="A34" s="37"/>
      <c r="B34" s="37"/>
      <c r="C34" s="339"/>
      <c r="D34" s="339"/>
      <c r="E34" s="339"/>
      <c r="F34" s="339"/>
      <c r="G34" s="339"/>
      <c r="H34" s="339"/>
      <c r="I34" s="339"/>
      <c r="J34" s="339"/>
      <c r="K34" s="339"/>
      <c r="L34" s="339"/>
      <c r="M34" s="339"/>
      <c r="N34" s="339"/>
      <c r="O34" s="339"/>
      <c r="P34" s="339"/>
    </row>
    <row r="35" spans="1:16" ht="21" customHeight="1">
      <c r="A35" s="37"/>
      <c r="B35" s="37"/>
      <c r="C35" s="339"/>
      <c r="D35" s="339"/>
      <c r="E35" s="339"/>
      <c r="F35" s="339"/>
      <c r="G35" s="339"/>
      <c r="H35" s="339"/>
      <c r="I35" s="339"/>
      <c r="J35" s="339"/>
      <c r="K35" s="339"/>
      <c r="L35" s="339"/>
      <c r="M35" s="339"/>
      <c r="N35" s="339"/>
      <c r="O35" s="339"/>
      <c r="P35" s="339"/>
    </row>
    <row r="36" spans="1:16" ht="21" customHeight="1">
      <c r="A36" s="72">
        <v>2</v>
      </c>
      <c r="B36" s="37"/>
      <c r="C36" s="411" t="s">
        <v>158</v>
      </c>
      <c r="D36" s="339"/>
      <c r="E36" s="339"/>
      <c r="F36" s="339"/>
      <c r="G36" s="339"/>
      <c r="H36" s="339"/>
      <c r="I36" s="339"/>
      <c r="J36" s="339"/>
      <c r="K36" s="339"/>
      <c r="L36" s="339"/>
      <c r="M36" s="339"/>
      <c r="N36" s="339"/>
      <c r="O36" s="339"/>
      <c r="P36" s="339"/>
    </row>
    <row r="37" spans="1:16" ht="15.95" customHeight="1">
      <c r="A37" s="72">
        <v>3</v>
      </c>
      <c r="B37" s="37"/>
      <c r="C37" s="416" t="s">
        <v>159</v>
      </c>
      <c r="D37" s="339"/>
      <c r="E37" s="339"/>
      <c r="F37" s="339"/>
      <c r="G37" s="339"/>
      <c r="H37" s="339"/>
      <c r="I37" s="339"/>
      <c r="J37" s="339"/>
      <c r="K37" s="339"/>
      <c r="L37" s="339"/>
      <c r="M37" s="339"/>
      <c r="N37" s="339"/>
      <c r="O37" s="339"/>
      <c r="P37" s="339"/>
    </row>
    <row r="38" spans="1:16" ht="15.95" customHeight="1">
      <c r="A38" s="37"/>
      <c r="B38" s="37"/>
      <c r="C38" s="339"/>
      <c r="D38" s="339"/>
      <c r="E38" s="339"/>
      <c r="F38" s="339"/>
      <c r="G38" s="339"/>
      <c r="H38" s="339"/>
      <c r="I38" s="339"/>
      <c r="J38" s="339"/>
      <c r="K38" s="339"/>
      <c r="L38" s="339"/>
      <c r="M38" s="339"/>
      <c r="N38" s="339"/>
      <c r="O38" s="339"/>
      <c r="P38" s="339"/>
    </row>
    <row r="39" spans="1:16" ht="15.95" customHeight="1">
      <c r="A39" s="72">
        <v>4</v>
      </c>
      <c r="C39" s="416" t="s">
        <v>160</v>
      </c>
      <c r="D39" s="339"/>
      <c r="E39" s="339"/>
      <c r="F39" s="339"/>
      <c r="G39" s="339"/>
      <c r="H39" s="339"/>
      <c r="I39" s="339"/>
      <c r="J39" s="339"/>
      <c r="K39" s="339"/>
      <c r="L39" s="339"/>
      <c r="M39" s="339"/>
      <c r="N39" s="339"/>
      <c r="O39" s="339"/>
      <c r="P39" s="339"/>
    </row>
    <row r="40" spans="1:16" ht="15.95" customHeight="1">
      <c r="C40" s="339"/>
      <c r="D40" s="339"/>
      <c r="E40" s="339"/>
      <c r="F40" s="339"/>
      <c r="G40" s="339"/>
      <c r="H40" s="339"/>
      <c r="I40" s="339"/>
      <c r="J40" s="339"/>
      <c r="K40" s="339"/>
      <c r="L40" s="339"/>
      <c r="M40" s="339"/>
      <c r="N40" s="339"/>
      <c r="O40" s="339"/>
      <c r="P40" s="339"/>
    </row>
  </sheetData>
  <sheetProtection algorithmName="SHA-512" hashValue="2HYBqcevPx9F3VoWIjx8y3/am24Jbx+iKW2quoF8tIskQYSE4GWQjy7/owOZw1Ss1QcRSBs0LxkPepGWSU+zaw==" saltValue="QGHGuhmtsukZhh0FLKYBcQ==" spinCount="100000" sheet="1" objects="1" scenarios="1"/>
  <mergeCells count="40">
    <mergeCell ref="C31:P35"/>
    <mergeCell ref="C39:P40"/>
    <mergeCell ref="C37:P38"/>
    <mergeCell ref="C36:P36"/>
    <mergeCell ref="C22:D28"/>
    <mergeCell ref="E22:I22"/>
    <mergeCell ref="J22:M22"/>
    <mergeCell ref="N22:O22"/>
    <mergeCell ref="E23:I25"/>
    <mergeCell ref="J23:M25"/>
    <mergeCell ref="N23:O25"/>
    <mergeCell ref="E26:I26"/>
    <mergeCell ref="J26:O26"/>
    <mergeCell ref="E27:I28"/>
    <mergeCell ref="J27:O28"/>
    <mergeCell ref="A30:C30"/>
    <mergeCell ref="C19:D19"/>
    <mergeCell ref="E19:O19"/>
    <mergeCell ref="C20:D20"/>
    <mergeCell ref="E20:O20"/>
    <mergeCell ref="C21:D21"/>
    <mergeCell ref="E21:O21"/>
    <mergeCell ref="B3:P3"/>
    <mergeCell ref="G9:H9"/>
    <mergeCell ref="I9:O9"/>
    <mergeCell ref="G10:H10"/>
    <mergeCell ref="I10:O10"/>
    <mergeCell ref="S6:X6"/>
    <mergeCell ref="C18:D18"/>
    <mergeCell ref="E18:G18"/>
    <mergeCell ref="H18:K18"/>
    <mergeCell ref="L18:O18"/>
    <mergeCell ref="G11:H11"/>
    <mergeCell ref="I11:N11"/>
    <mergeCell ref="G12:H12"/>
    <mergeCell ref="I12:J12"/>
    <mergeCell ref="K12:N12"/>
    <mergeCell ref="G13:H13"/>
    <mergeCell ref="I13:N13"/>
    <mergeCell ref="C15:O16"/>
  </mergeCells>
  <phoneticPr fontId="16"/>
  <hyperlinks>
    <hyperlink ref="S6" location="入力_公費負担!A1" display="入力フォーム（公営費）に戻る" xr:uid="{D468946B-947E-46D0-B8A1-70CAD62F7F57}"/>
    <hyperlink ref="S6:X6" location="入力_公費負担!A25" display="入力フォーム（公営費）に戻る" xr:uid="{5DBD87B4-F50F-447B-93DE-A1FD29554119}"/>
  </hyperlinks>
  <pageMargins left="0.49" right="0.46" top="0.55000000000000004"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theme="0"/>
    <pageSetUpPr fitToPage="1"/>
  </sheetPr>
  <dimension ref="A1:U25"/>
  <sheetViews>
    <sheetView view="pageBreakPreview" zoomScale="85" zoomScaleNormal="100" zoomScaleSheetLayoutView="85" workbookViewId="0">
      <selection activeCell="M118" sqref="M118:N118"/>
    </sheetView>
  </sheetViews>
  <sheetFormatPr defaultColWidth="6.875" defaultRowHeight="28.5" customHeight="1"/>
  <cols>
    <col min="1" max="16" width="6.875" style="1" customWidth="1"/>
    <col min="17" max="17" width="10.5" style="1" bestFit="1" customWidth="1"/>
    <col min="18" max="18" width="6.875" style="1" customWidth="1"/>
    <col min="19" max="16384" width="6.875" style="1"/>
  </cols>
  <sheetData>
    <row r="1" spans="1:21" ht="28.5" customHeight="1">
      <c r="A1" s="374" t="s">
        <v>175</v>
      </c>
      <c r="B1" s="339"/>
      <c r="C1" s="339"/>
      <c r="D1" s="339"/>
      <c r="E1" s="339"/>
      <c r="F1" s="339"/>
    </row>
    <row r="2" spans="1:21" ht="28.5" customHeight="1">
      <c r="A2" s="1" t="s">
        <v>411</v>
      </c>
    </row>
    <row r="4" spans="1:21" ht="28.5" customHeight="1">
      <c r="A4" s="40"/>
      <c r="B4" s="40"/>
      <c r="C4" s="40"/>
      <c r="D4" s="40"/>
      <c r="E4" s="40"/>
      <c r="F4" s="40"/>
      <c r="G4" s="40"/>
      <c r="J4" s="422" t="str">
        <f>IF(入力_公費負担!$E$4="","","候補者氏名　"&amp;入力_公費負担!$E$4)</f>
        <v/>
      </c>
      <c r="K4" s="422"/>
      <c r="L4" s="422"/>
      <c r="M4" s="422"/>
      <c r="N4" s="422"/>
      <c r="P4" s="429" t="s">
        <v>417</v>
      </c>
      <c r="Q4" s="429"/>
      <c r="R4" s="429"/>
      <c r="S4" s="429"/>
      <c r="T4" s="429"/>
      <c r="U4" s="429"/>
    </row>
    <row r="5" spans="1:21" ht="28.5" customHeight="1">
      <c r="A5" s="1" t="s">
        <v>176</v>
      </c>
      <c r="N5" s="63"/>
    </row>
    <row r="6" spans="1:21" ht="28.5" customHeight="1">
      <c r="A6" s="331" t="s">
        <v>162</v>
      </c>
      <c r="B6" s="343"/>
      <c r="C6" s="331" t="s">
        <v>177</v>
      </c>
      <c r="D6" s="352"/>
      <c r="E6" s="352"/>
      <c r="F6" s="352"/>
      <c r="G6" s="343"/>
      <c r="H6" s="331" t="s">
        <v>164</v>
      </c>
      <c r="I6" s="352"/>
      <c r="J6" s="343"/>
      <c r="K6" s="331" t="s">
        <v>21</v>
      </c>
      <c r="L6" s="343"/>
      <c r="M6" s="331" t="s">
        <v>79</v>
      </c>
      <c r="N6" s="343"/>
    </row>
    <row r="7" spans="1:21" ht="28.5" customHeight="1">
      <c r="A7" s="424" t="str">
        <f>IF(OR(入力_公費負担!E30="",ISERROR(VALUE(入力_公費負担!E30))),"　　　年",入力_公費負担!E30)</f>
        <v>　　　年</v>
      </c>
      <c r="B7" s="332"/>
      <c r="C7" s="427" t="str">
        <f>IF(OR(A8="",A8="　月　　日"),"",CONCATENATE(TEXT(入力_公費負担!E31,"#,##0"),"円×1台＝"))</f>
        <v/>
      </c>
      <c r="D7" s="338"/>
      <c r="E7" s="332"/>
      <c r="F7" s="428">
        <f>IF(A8="","",入力_公費負担!E31)</f>
        <v>0</v>
      </c>
      <c r="G7" s="332"/>
      <c r="H7" s="344" t="s">
        <v>390</v>
      </c>
      <c r="I7" s="338"/>
      <c r="J7" s="332"/>
      <c r="K7" s="354">
        <f>IF(F7="","",IF(F7&gt;選管入力用!B13,選管入力用!B13,F7))</f>
        <v>0</v>
      </c>
      <c r="L7" s="332"/>
      <c r="M7" s="331"/>
      <c r="N7" s="332"/>
    </row>
    <row r="8" spans="1:21" ht="28.5" customHeight="1">
      <c r="A8" s="426" t="str">
        <f>IF(OR(入力_公費負担!E30="",ISERROR(VALUE(入力_公費負担!E30))),"　月　　日",入力_公費負担!E30)</f>
        <v>　月　　日</v>
      </c>
      <c r="B8" s="336"/>
      <c r="C8" s="335"/>
      <c r="D8" s="340"/>
      <c r="E8" s="336"/>
      <c r="F8" s="340"/>
      <c r="G8" s="336"/>
      <c r="H8" s="335"/>
      <c r="I8" s="340"/>
      <c r="J8" s="336"/>
      <c r="K8" s="335"/>
      <c r="L8" s="336"/>
      <c r="M8" s="335"/>
      <c r="N8" s="336"/>
    </row>
    <row r="9" spans="1:21" ht="28.5" customHeight="1">
      <c r="A9" s="424" t="str">
        <f>A7</f>
        <v>　　　年</v>
      </c>
      <c r="B9" s="332"/>
      <c r="C9" s="427" t="str">
        <f>IF(A10="","",C7)</f>
        <v/>
      </c>
      <c r="D9" s="338"/>
      <c r="E9" s="332"/>
      <c r="F9" s="428" t="str">
        <f>IF(A10="","",IF(入力_公費負担!E31="","",入力_公費負担!E31))</f>
        <v/>
      </c>
      <c r="G9" s="332"/>
      <c r="H9" s="344" t="s">
        <v>178</v>
      </c>
      <c r="I9" s="338"/>
      <c r="J9" s="332"/>
      <c r="K9" s="354" t="str">
        <f>IF(F9="","",IF(F9&gt;選管入力用!B13,選管入力用!B13,F9))</f>
        <v/>
      </c>
      <c r="L9" s="332"/>
      <c r="M9" s="331"/>
      <c r="N9" s="332"/>
    </row>
    <row r="10" spans="1:21" ht="28.5" customHeight="1">
      <c r="A10" s="426" t="str">
        <f>IF(入力_公費負担!L30&lt;2,"",IF(OR(A8="",A8="　月　　日"),"　月　　日",A8+1))</f>
        <v>　月　　日</v>
      </c>
      <c r="B10" s="336"/>
      <c r="C10" s="335"/>
      <c r="D10" s="340"/>
      <c r="E10" s="336"/>
      <c r="F10" s="340"/>
      <c r="G10" s="336"/>
      <c r="H10" s="335"/>
      <c r="I10" s="340"/>
      <c r="J10" s="336"/>
      <c r="K10" s="335"/>
      <c r="L10" s="336"/>
      <c r="M10" s="335"/>
      <c r="N10" s="336"/>
    </row>
    <row r="11" spans="1:21" ht="28.5" customHeight="1">
      <c r="A11" s="424" t="str">
        <f>A7</f>
        <v>　　　年</v>
      </c>
      <c r="B11" s="332"/>
      <c r="C11" s="427" t="str">
        <f>IF(A12="","",C9)</f>
        <v/>
      </c>
      <c r="D11" s="338"/>
      <c r="E11" s="332"/>
      <c r="F11" s="428" t="str">
        <f>IF(A12="","",IF(入力_公費負担!E31="","",入力_公費負担!E31))</f>
        <v/>
      </c>
      <c r="G11" s="332"/>
      <c r="H11" s="344" t="s">
        <v>178</v>
      </c>
      <c r="I11" s="338"/>
      <c r="J11" s="332"/>
      <c r="K11" s="354" t="str">
        <f>IF(F11="","",IF(F11&gt;選管入力用!B13,選管入力用!B13,F11))</f>
        <v/>
      </c>
      <c r="L11" s="332"/>
      <c r="M11" s="331"/>
      <c r="N11" s="332"/>
    </row>
    <row r="12" spans="1:21" ht="28.5" customHeight="1">
      <c r="A12" s="426" t="str">
        <f>IF(入力_公費負担!L30&lt;3,"",IF(OR(A10="",A10="　月　　日"),"　月　　日",A10+1))</f>
        <v>　月　　日</v>
      </c>
      <c r="B12" s="336"/>
      <c r="C12" s="335"/>
      <c r="D12" s="340"/>
      <c r="E12" s="336"/>
      <c r="F12" s="340"/>
      <c r="G12" s="336"/>
      <c r="H12" s="335"/>
      <c r="I12" s="340"/>
      <c r="J12" s="336"/>
      <c r="K12" s="335"/>
      <c r="L12" s="336"/>
      <c r="M12" s="335"/>
      <c r="N12" s="336"/>
    </row>
    <row r="13" spans="1:21" ht="28.5" customHeight="1">
      <c r="A13" s="424" t="str">
        <f>A7</f>
        <v>　　　年</v>
      </c>
      <c r="B13" s="332"/>
      <c r="C13" s="427" t="str">
        <f>IF(A14="","",C11)</f>
        <v/>
      </c>
      <c r="D13" s="338"/>
      <c r="E13" s="332"/>
      <c r="F13" s="428" t="str">
        <f>IF(A14="","",IF(入力_公費負担!E31="","",入力_公費負担!E31))</f>
        <v/>
      </c>
      <c r="G13" s="332"/>
      <c r="H13" s="344" t="s">
        <v>178</v>
      </c>
      <c r="I13" s="338"/>
      <c r="J13" s="332"/>
      <c r="K13" s="354" t="str">
        <f>IF(F13="","",IF(F13&gt;選管入力用!B13,選管入力用!B13,F13))</f>
        <v/>
      </c>
      <c r="L13" s="332"/>
      <c r="M13" s="331"/>
      <c r="N13" s="332"/>
    </row>
    <row r="14" spans="1:21" ht="28.5" customHeight="1">
      <c r="A14" s="426" t="str">
        <f>IF(入力_公費負担!L30&lt;4,"",IF(OR(A12="",A12="　月　　日"),"　月　　日",A12+1))</f>
        <v>　月　　日</v>
      </c>
      <c r="B14" s="336"/>
      <c r="C14" s="335"/>
      <c r="D14" s="340"/>
      <c r="E14" s="336"/>
      <c r="F14" s="340"/>
      <c r="G14" s="336"/>
      <c r="H14" s="335"/>
      <c r="I14" s="340"/>
      <c r="J14" s="336"/>
      <c r="K14" s="335"/>
      <c r="L14" s="336"/>
      <c r="M14" s="335"/>
      <c r="N14" s="336"/>
    </row>
    <row r="15" spans="1:21" ht="28.5" customHeight="1">
      <c r="A15" s="424" t="str">
        <f>A7</f>
        <v>　　　年</v>
      </c>
      <c r="B15" s="332"/>
      <c r="C15" s="427" t="str">
        <f>IF(A16="","",C13)</f>
        <v/>
      </c>
      <c r="D15" s="338"/>
      <c r="E15" s="332"/>
      <c r="F15" s="428" t="str">
        <f>IF(A16="","",IF(入力_公費負担!E31="","",入力_公費負担!E31))</f>
        <v/>
      </c>
      <c r="G15" s="332"/>
      <c r="H15" s="344" t="s">
        <v>178</v>
      </c>
      <c r="I15" s="338"/>
      <c r="J15" s="332"/>
      <c r="K15" s="354" t="str">
        <f>IF(F15="","",IF(F15&gt;選管入力用!B13,選管入力用!B13,F15))</f>
        <v/>
      </c>
      <c r="L15" s="332"/>
      <c r="M15" s="331"/>
      <c r="N15" s="332"/>
    </row>
    <row r="16" spans="1:21" ht="28.5" customHeight="1">
      <c r="A16" s="426" t="str">
        <f>IF(入力_公費負担!L30&lt;5,"",IF(OR(A14="",A14="　月　　日"),"　月　　日",A14+1))</f>
        <v>　月　　日</v>
      </c>
      <c r="B16" s="336"/>
      <c r="C16" s="335"/>
      <c r="D16" s="340"/>
      <c r="E16" s="336"/>
      <c r="F16" s="340"/>
      <c r="G16" s="336"/>
      <c r="H16" s="335"/>
      <c r="I16" s="340"/>
      <c r="J16" s="336"/>
      <c r="K16" s="335"/>
      <c r="L16" s="336"/>
      <c r="M16" s="335"/>
      <c r="N16" s="336"/>
    </row>
    <row r="17" spans="1:14" ht="28.5" customHeight="1">
      <c r="A17" s="424" t="str">
        <f>A7</f>
        <v>　　　年</v>
      </c>
      <c r="B17" s="332"/>
      <c r="C17" s="427" t="str">
        <f>IF(A18="","",C15)</f>
        <v/>
      </c>
      <c r="D17" s="338"/>
      <c r="E17" s="332"/>
      <c r="F17" s="428" t="str">
        <f>IF(A18="","",IF(入力_公費負担!E31="","",入力_公費負担!E31))</f>
        <v/>
      </c>
      <c r="G17" s="332"/>
      <c r="H17" s="344" t="s">
        <v>178</v>
      </c>
      <c r="I17" s="338"/>
      <c r="J17" s="332"/>
      <c r="K17" s="354" t="str">
        <f>IF(F17="","",IF(F17&gt;選管入力用!B13,選管入力用!B13,F17))</f>
        <v/>
      </c>
      <c r="L17" s="332"/>
      <c r="M17" s="331"/>
      <c r="N17" s="332"/>
    </row>
    <row r="18" spans="1:14" ht="28.5" customHeight="1">
      <c r="A18" s="426" t="str">
        <f>IF(入力_公費負担!L30&lt;6,"",IF(OR(A16="",A16="　月　　日"),"　月　　日",A16+1))</f>
        <v>　月　　日</v>
      </c>
      <c r="B18" s="336"/>
      <c r="C18" s="335"/>
      <c r="D18" s="340"/>
      <c r="E18" s="336"/>
      <c r="F18" s="340"/>
      <c r="G18" s="336"/>
      <c r="H18" s="335"/>
      <c r="I18" s="340"/>
      <c r="J18" s="336"/>
      <c r="K18" s="335"/>
      <c r="L18" s="336"/>
      <c r="M18" s="335"/>
      <c r="N18" s="336"/>
    </row>
    <row r="19" spans="1:14" ht="28.5" customHeight="1">
      <c r="A19" s="424" t="str">
        <f>A7</f>
        <v>　　　年</v>
      </c>
      <c r="B19" s="332"/>
      <c r="C19" s="427" t="str">
        <f>IF(A20="","",C17)</f>
        <v/>
      </c>
      <c r="D19" s="338"/>
      <c r="E19" s="332"/>
      <c r="F19" s="428" t="str">
        <f>IF(A20="","",IF(入力_公費負担!E31="","",入力_公費負担!E31))</f>
        <v/>
      </c>
      <c r="G19" s="332"/>
      <c r="H19" s="344" t="s">
        <v>178</v>
      </c>
      <c r="I19" s="338"/>
      <c r="J19" s="332"/>
      <c r="K19" s="354" t="str">
        <f>IF(F19="","",IF(F19&gt;選管入力用!B13,選管入力用!B13,F19))</f>
        <v/>
      </c>
      <c r="L19" s="332"/>
      <c r="M19" s="331"/>
      <c r="N19" s="332"/>
    </row>
    <row r="20" spans="1:14" ht="28.5" customHeight="1">
      <c r="A20" s="426" t="str">
        <f>IF(入力_公費負担!L30&lt;7,"",IF(OR(A18="",A18="　月　　日"),"　月　　日",A18+1))</f>
        <v>　月　　日</v>
      </c>
      <c r="B20" s="336"/>
      <c r="C20" s="335"/>
      <c r="D20" s="340"/>
      <c r="E20" s="336"/>
      <c r="F20" s="340"/>
      <c r="G20" s="336"/>
      <c r="H20" s="335"/>
      <c r="I20" s="340"/>
      <c r="J20" s="336"/>
      <c r="K20" s="335"/>
      <c r="L20" s="336"/>
      <c r="M20" s="335"/>
      <c r="N20" s="336"/>
    </row>
    <row r="21" spans="1:14" ht="28.5" customHeight="1">
      <c r="A21" s="331" t="s">
        <v>165</v>
      </c>
      <c r="B21" s="332"/>
      <c r="C21" s="423">
        <f>IF(F7="","",SUM(F7:G20))</f>
        <v>0</v>
      </c>
      <c r="D21" s="338"/>
      <c r="E21" s="338"/>
      <c r="F21" s="338"/>
      <c r="G21" s="332"/>
      <c r="H21" s="423">
        <f>選管入力用!B13*7</f>
        <v>112700</v>
      </c>
      <c r="I21" s="338"/>
      <c r="J21" s="332"/>
      <c r="K21" s="354">
        <f>M21</f>
        <v>0</v>
      </c>
      <c r="L21" s="332"/>
      <c r="M21" s="425">
        <f>IF(K7="","",SUM(K7:L20))</f>
        <v>0</v>
      </c>
      <c r="N21" s="332"/>
    </row>
    <row r="22" spans="1:14" ht="28.5" customHeight="1">
      <c r="A22" s="335"/>
      <c r="B22" s="336"/>
      <c r="C22" s="335"/>
      <c r="D22" s="340"/>
      <c r="E22" s="340"/>
      <c r="F22" s="340"/>
      <c r="G22" s="336"/>
      <c r="H22" s="335"/>
      <c r="I22" s="340"/>
      <c r="J22" s="336"/>
      <c r="K22" s="335"/>
      <c r="L22" s="336"/>
      <c r="M22" s="335"/>
      <c r="N22" s="336"/>
    </row>
    <row r="24" spans="1:14" ht="28.5" customHeight="1">
      <c r="A24" s="376" t="s">
        <v>96</v>
      </c>
      <c r="B24" s="339"/>
    </row>
    <row r="25" spans="1:14" ht="28.5" customHeight="1">
      <c r="B25" s="1" t="s">
        <v>166</v>
      </c>
    </row>
  </sheetData>
  <sheetProtection algorithmName="SHA-512" hashValue="xlvvZtSziloXY7daZ9fXoCxjdtm5yoxBCcW9ASS+7IORYur0OJQunalTFFTEiaA3bs7VzAQNPO5wXWPWYK7u8g==" saltValue="uCyqgntCKI+Gzgal0blwbg==" spinCount="100000" sheet="1" objects="1" scenarios="1"/>
  <mergeCells count="63">
    <mergeCell ref="A1:F1"/>
    <mergeCell ref="A6:B6"/>
    <mergeCell ref="C6:G6"/>
    <mergeCell ref="H6:J6"/>
    <mergeCell ref="J4:N4"/>
    <mergeCell ref="M6:N6"/>
    <mergeCell ref="K15:L16"/>
    <mergeCell ref="M11:N12"/>
    <mergeCell ref="A12:B12"/>
    <mergeCell ref="A11:B11"/>
    <mergeCell ref="M15:N16"/>
    <mergeCell ref="A16:B16"/>
    <mergeCell ref="A13:B13"/>
    <mergeCell ref="C13:E14"/>
    <mergeCell ref="F13:G14"/>
    <mergeCell ref="H13:J14"/>
    <mergeCell ref="K13:L14"/>
    <mergeCell ref="K11:L12"/>
    <mergeCell ref="C11:E12"/>
    <mergeCell ref="F11:G12"/>
    <mergeCell ref="H11:J12"/>
    <mergeCell ref="M9:N10"/>
    <mergeCell ref="K9:L10"/>
    <mergeCell ref="M7:N8"/>
    <mergeCell ref="A8:B8"/>
    <mergeCell ref="K6:L6"/>
    <mergeCell ref="A7:B7"/>
    <mergeCell ref="C7:E8"/>
    <mergeCell ref="F7:G8"/>
    <mergeCell ref="H7:J8"/>
    <mergeCell ref="K7:L8"/>
    <mergeCell ref="A9:B9"/>
    <mergeCell ref="C9:E10"/>
    <mergeCell ref="F9:G10"/>
    <mergeCell ref="H9:J10"/>
    <mergeCell ref="H19:J20"/>
    <mergeCell ref="A21:B22"/>
    <mergeCell ref="C21:G22"/>
    <mergeCell ref="H21:J22"/>
    <mergeCell ref="A10:B10"/>
    <mergeCell ref="F15:G16"/>
    <mergeCell ref="H15:J16"/>
    <mergeCell ref="C15:E16"/>
    <mergeCell ref="A18:B18"/>
    <mergeCell ref="C17:E18"/>
    <mergeCell ref="F17:G18"/>
    <mergeCell ref="H17:J18"/>
    <mergeCell ref="A24:B24"/>
    <mergeCell ref="A19:B19"/>
    <mergeCell ref="C19:E20"/>
    <mergeCell ref="F19:G20"/>
    <mergeCell ref="P4:U4"/>
    <mergeCell ref="K21:L22"/>
    <mergeCell ref="M21:N22"/>
    <mergeCell ref="A20:B20"/>
    <mergeCell ref="A17:B17"/>
    <mergeCell ref="M13:N14"/>
    <mergeCell ref="A14:B14"/>
    <mergeCell ref="A15:B15"/>
    <mergeCell ref="K19:L20"/>
    <mergeCell ref="M19:N20"/>
    <mergeCell ref="K17:L18"/>
    <mergeCell ref="M17:N18"/>
  </mergeCells>
  <phoneticPr fontId="16"/>
  <hyperlinks>
    <hyperlink ref="P4" location="入力_公費負担!A1" display="入力フォーム（公営費）に戻る" xr:uid="{B059642E-72F0-4C55-97C6-54863C9A9DBA}"/>
    <hyperlink ref="P4:U4" location="入力_公費負担!A25" display="入力フォーム（公営費）に戻る" xr:uid="{839A8C58-6B5C-4EDE-B7B2-1CFA9A93ACF6}"/>
  </hyperlinks>
  <pageMargins left="0.39" right="0.3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rgb="FF7030A0"/>
  </sheetPr>
  <dimension ref="A2:T43"/>
  <sheetViews>
    <sheetView view="pageBreakPreview" zoomScale="85" zoomScaleNormal="100" zoomScaleSheetLayoutView="85" workbookViewId="0">
      <selection activeCell="X15" sqref="X15"/>
    </sheetView>
  </sheetViews>
  <sheetFormatPr defaultColWidth="6.875" defaultRowHeight="20.25" customHeight="1"/>
  <cols>
    <col min="1" max="1" width="6.875" style="1" customWidth="1"/>
    <col min="2" max="16384" width="6.875" style="1"/>
  </cols>
  <sheetData>
    <row r="2" spans="1:20" ht="20.25" customHeight="1">
      <c r="A2" s="372" t="s">
        <v>197</v>
      </c>
      <c r="B2" s="339"/>
      <c r="C2" s="339"/>
      <c r="D2" s="339"/>
      <c r="E2" s="339"/>
      <c r="F2" s="339"/>
      <c r="G2" s="339"/>
      <c r="H2" s="339"/>
      <c r="I2" s="339"/>
      <c r="J2" s="339"/>
      <c r="K2" s="339"/>
      <c r="L2" s="339"/>
      <c r="M2" s="339"/>
    </row>
    <row r="3" spans="1:20" ht="20.25" customHeight="1">
      <c r="A3" s="39"/>
      <c r="B3" s="39"/>
      <c r="C3" s="39"/>
      <c r="D3" s="39"/>
      <c r="E3" s="39"/>
      <c r="F3" s="39"/>
      <c r="G3" s="39"/>
      <c r="H3" s="39"/>
      <c r="I3" s="39"/>
      <c r="J3" s="39"/>
      <c r="K3" s="39"/>
      <c r="L3" s="39"/>
      <c r="M3" s="39"/>
    </row>
    <row r="4" spans="1:20" ht="20.25" customHeight="1">
      <c r="A4" s="20"/>
    </row>
    <row r="5" spans="1:20" ht="20.25" customHeight="1">
      <c r="A5" s="414" t="str">
        <f>CONCATENATE("　",選管入力用!B4,"候補者","　",入力_公費負担!E4,"　","（以下「甲」という）と","　",入力_公費負担!E42,"　",入力_公費負担!E46,"　",入力_公費負担!E47,"　","（以下「乙」という）は、選挙運動用自動車の燃料供給について次のとおり契約を締結する。")</f>
        <v>　那覇市議会議員一般選挙候補者　　（以下「甲」という）と　　　　（以下「乙」という）は、選挙運動用自動車の燃料供給について次のとおり契約を締結する。</v>
      </c>
      <c r="B5" s="339"/>
      <c r="C5" s="339"/>
      <c r="D5" s="339"/>
      <c r="E5" s="339"/>
      <c r="F5" s="339"/>
      <c r="G5" s="339"/>
      <c r="H5" s="339"/>
      <c r="I5" s="339"/>
      <c r="J5" s="339"/>
      <c r="K5" s="339"/>
      <c r="L5" s="339"/>
      <c r="M5" s="339"/>
      <c r="O5" s="429" t="s">
        <v>417</v>
      </c>
      <c r="P5" s="429"/>
      <c r="Q5" s="429"/>
      <c r="R5" s="429"/>
      <c r="S5" s="429"/>
      <c r="T5" s="429"/>
    </row>
    <row r="6" spans="1:20" ht="20.25" customHeight="1">
      <c r="A6" s="339"/>
      <c r="B6" s="339"/>
      <c r="C6" s="339"/>
      <c r="D6" s="339"/>
      <c r="E6" s="339"/>
      <c r="F6" s="339"/>
      <c r="G6" s="339"/>
      <c r="H6" s="339"/>
      <c r="I6" s="339"/>
      <c r="J6" s="339"/>
      <c r="K6" s="339"/>
      <c r="L6" s="339"/>
      <c r="M6" s="339"/>
    </row>
    <row r="7" spans="1:20" ht="20.25" customHeight="1">
      <c r="A7" s="339"/>
      <c r="B7" s="339"/>
      <c r="C7" s="339"/>
      <c r="D7" s="339"/>
      <c r="E7" s="339"/>
      <c r="F7" s="339"/>
      <c r="G7" s="339"/>
      <c r="H7" s="339"/>
      <c r="I7" s="339"/>
      <c r="J7" s="339"/>
      <c r="K7" s="339"/>
      <c r="L7" s="339"/>
      <c r="M7" s="339"/>
    </row>
    <row r="8" spans="1:20" ht="20.25" customHeight="1">
      <c r="A8" s="20"/>
    </row>
    <row r="9" spans="1:20" ht="20.25" customHeight="1">
      <c r="A9" s="13">
        <v>1</v>
      </c>
      <c r="B9" s="374" t="s">
        <v>198</v>
      </c>
      <c r="C9" s="339"/>
      <c r="D9" s="339"/>
      <c r="E9" s="377" t="str">
        <f>IF(OR(入力_公費負担!E51="",ISERROR(VALUE(入力_公費負担!E51))),"　　年　月　　日",入力_公費負担!E51)</f>
        <v>　　年　月　　日</v>
      </c>
      <c r="F9" s="339"/>
      <c r="G9" s="339"/>
      <c r="H9" s="13" t="s">
        <v>17</v>
      </c>
      <c r="I9" s="377" t="str">
        <f>IF(OR(入力_公費負担!I51="",ISERROR(VALUE(入力_公費負担!I51))),"　　年　月　　日",入力_公費負担!I51)</f>
        <v>　　年　月　　日</v>
      </c>
      <c r="J9" s="339"/>
      <c r="K9" s="339"/>
      <c r="L9" s="1" t="str">
        <f>CONCATENATE("　まで",入力_公費負担!L51,"日間")</f>
        <v>　まで  日間</v>
      </c>
    </row>
    <row r="10" spans="1:20" ht="20.25" customHeight="1">
      <c r="A10" s="13"/>
    </row>
    <row r="11" spans="1:20" ht="20.25" customHeight="1">
      <c r="A11" s="13">
        <v>2</v>
      </c>
      <c r="B11" s="374" t="s">
        <v>199</v>
      </c>
      <c r="C11" s="339"/>
      <c r="D11" s="339"/>
      <c r="E11" s="376" t="s">
        <v>40</v>
      </c>
      <c r="F11" s="339"/>
      <c r="G11" s="375" t="str">
        <f>IF(入力_公費負担!G49="","",入力_公費負担!G49)</f>
        <v/>
      </c>
      <c r="H11" s="339"/>
      <c r="I11" s="339"/>
      <c r="J11" s="339"/>
      <c r="K11" s="339"/>
      <c r="L11" s="339"/>
      <c r="M11" s="339"/>
    </row>
    <row r="12" spans="1:20" ht="20.25" customHeight="1">
      <c r="A12" s="13"/>
      <c r="B12" s="38"/>
      <c r="C12" s="38"/>
      <c r="D12" s="38"/>
      <c r="E12" s="376" t="s">
        <v>200</v>
      </c>
      <c r="F12" s="339"/>
      <c r="G12" s="375" t="str">
        <f>IF(入力_公費負担!G50="","",入力_公費負担!G50)</f>
        <v/>
      </c>
      <c r="H12" s="339"/>
      <c r="I12" s="339"/>
      <c r="J12" s="339"/>
      <c r="K12" s="339"/>
      <c r="L12" s="339"/>
      <c r="M12" s="339"/>
    </row>
    <row r="13" spans="1:20" ht="20.25" customHeight="1">
      <c r="A13" s="13"/>
    </row>
    <row r="14" spans="1:20" ht="20.25" customHeight="1">
      <c r="A14" s="13">
        <v>3</v>
      </c>
      <c r="B14" s="38" t="s">
        <v>201</v>
      </c>
      <c r="C14" s="38"/>
      <c r="D14" s="38"/>
      <c r="E14" s="38"/>
      <c r="F14" s="38"/>
      <c r="I14" s="375" t="str">
        <f>IF(入力_公費負担!E48="","",入力_公費負担!E48)</f>
        <v/>
      </c>
      <c r="J14" s="339"/>
      <c r="K14" s="339"/>
      <c r="L14" s="339"/>
      <c r="M14" s="339"/>
    </row>
    <row r="15" spans="1:20" ht="20.25" customHeight="1">
      <c r="A15" s="13"/>
    </row>
    <row r="16" spans="1:20" ht="20.25" customHeight="1">
      <c r="A16" s="13">
        <v>4</v>
      </c>
      <c r="B16" s="374" t="s">
        <v>105</v>
      </c>
      <c r="C16" s="339"/>
      <c r="D16" s="339"/>
      <c r="E16" s="414" t="str">
        <f>"単価１リットル当たり "&amp;IF(入力_公費負担!E52="","　　　　円",入力_公費負担!E52&amp;"円")&amp;"(消費税込み）とし、期間中の供給総量に単価を乗じた金額とする。"</f>
        <v>単価１リットル当たり 　　　　円(消費税込み）とし、期間中の供給総量に単価を乗じた金額とする。</v>
      </c>
      <c r="F16" s="339"/>
      <c r="G16" s="339"/>
      <c r="H16" s="339"/>
      <c r="I16" s="339"/>
      <c r="J16" s="339"/>
      <c r="K16" s="339"/>
      <c r="L16" s="339"/>
      <c r="M16" s="339"/>
    </row>
    <row r="17" spans="1:13" ht="20.25" customHeight="1">
      <c r="A17" s="13"/>
      <c r="E17" s="339"/>
      <c r="F17" s="339"/>
      <c r="G17" s="339"/>
      <c r="H17" s="339"/>
      <c r="I17" s="339"/>
      <c r="J17" s="339"/>
      <c r="K17" s="339"/>
      <c r="L17" s="339"/>
      <c r="M17" s="339"/>
    </row>
    <row r="18" spans="1:13" ht="20.25" customHeight="1">
      <c r="A18" s="13"/>
    </row>
    <row r="19" spans="1:13" ht="20.25" customHeight="1">
      <c r="A19" s="13">
        <v>5</v>
      </c>
      <c r="B19" s="374" t="s">
        <v>107</v>
      </c>
      <c r="C19" s="339"/>
      <c r="D19" s="339"/>
      <c r="E19" s="380" t="s">
        <v>171</v>
      </c>
      <c r="F19" s="339"/>
      <c r="G19" s="339"/>
      <c r="H19" s="339"/>
      <c r="I19" s="339"/>
      <c r="J19" s="339"/>
      <c r="K19" s="339"/>
      <c r="L19" s="339"/>
      <c r="M19" s="339"/>
    </row>
    <row r="20" spans="1:13" ht="20.25" customHeight="1">
      <c r="A20" s="13"/>
      <c r="E20" s="339"/>
      <c r="F20" s="339"/>
      <c r="G20" s="339"/>
      <c r="H20" s="339"/>
      <c r="I20" s="339"/>
      <c r="J20" s="339"/>
      <c r="K20" s="339"/>
      <c r="L20" s="339"/>
      <c r="M20" s="339"/>
    </row>
    <row r="21" spans="1:13" ht="20.25" customHeight="1">
      <c r="A21" s="13"/>
      <c r="E21" s="339"/>
      <c r="F21" s="339"/>
      <c r="G21" s="339"/>
      <c r="H21" s="339"/>
      <c r="I21" s="339"/>
      <c r="J21" s="339"/>
      <c r="K21" s="339"/>
      <c r="L21" s="339"/>
      <c r="M21" s="339"/>
    </row>
    <row r="22" spans="1:13" ht="20.25" customHeight="1">
      <c r="A22" s="13"/>
      <c r="E22" s="339"/>
      <c r="F22" s="339"/>
      <c r="G22" s="339"/>
      <c r="H22" s="339"/>
      <c r="I22" s="339"/>
      <c r="J22" s="339"/>
      <c r="K22" s="339"/>
      <c r="L22" s="339"/>
      <c r="M22" s="339"/>
    </row>
    <row r="23" spans="1:13" ht="20.25" customHeight="1">
      <c r="A23" s="13"/>
      <c r="E23" s="339"/>
      <c r="F23" s="339"/>
      <c r="G23" s="339"/>
      <c r="H23" s="339"/>
      <c r="I23" s="339"/>
      <c r="J23" s="339"/>
      <c r="K23" s="339"/>
      <c r="L23" s="339"/>
      <c r="M23" s="339"/>
    </row>
    <row r="24" spans="1:13" ht="20.25" customHeight="1">
      <c r="A24" s="13"/>
      <c r="E24" s="339"/>
      <c r="F24" s="339"/>
      <c r="G24" s="339"/>
      <c r="H24" s="339"/>
      <c r="I24" s="339"/>
      <c r="J24" s="339"/>
      <c r="K24" s="339"/>
      <c r="L24" s="339"/>
      <c r="M24" s="339"/>
    </row>
    <row r="25" spans="1:13" ht="20.25" customHeight="1">
      <c r="A25" s="13"/>
      <c r="E25" s="339"/>
      <c r="F25" s="339"/>
      <c r="G25" s="339"/>
      <c r="H25" s="339"/>
      <c r="I25" s="339"/>
      <c r="J25" s="339"/>
      <c r="K25" s="339"/>
      <c r="L25" s="339"/>
      <c r="M25" s="339"/>
    </row>
    <row r="26" spans="1:13" ht="20.25" customHeight="1">
      <c r="A26" s="13"/>
      <c r="E26" s="21"/>
      <c r="F26" s="21"/>
      <c r="G26" s="21"/>
      <c r="H26" s="21"/>
      <c r="I26" s="21"/>
      <c r="J26" s="21"/>
      <c r="K26" s="21"/>
      <c r="L26" s="21"/>
      <c r="M26" s="21"/>
    </row>
    <row r="27" spans="1:13" ht="20.25" customHeight="1">
      <c r="A27" s="13">
        <v>6</v>
      </c>
      <c r="B27" s="1" t="s">
        <v>108</v>
      </c>
    </row>
    <row r="28" spans="1:13" ht="20.25" customHeight="1">
      <c r="A28" s="20"/>
      <c r="B28" s="381" t="str">
        <f>IF(OR(入力_公費負担!E62="",ISERROR(VALUE(入力_公費負担!E62))),"　　年　　月　　日",入力_公費負担!E62)</f>
        <v>　　年　　月　　日</v>
      </c>
      <c r="C28" s="339"/>
      <c r="D28" s="339"/>
      <c r="E28" s="339"/>
    </row>
    <row r="29" spans="1:13" ht="20.25" customHeight="1">
      <c r="A29" s="20"/>
    </row>
    <row r="30" spans="1:13" ht="20.25" customHeight="1">
      <c r="A30" s="20"/>
      <c r="E30" s="376" t="s">
        <v>109</v>
      </c>
      <c r="F30" s="376" t="s">
        <v>4</v>
      </c>
      <c r="G30" s="339"/>
      <c r="H30" s="375" t="str">
        <f>IF(入力_公費負担!E5="","",入力_公費負担!E5)</f>
        <v/>
      </c>
      <c r="I30" s="339"/>
      <c r="J30" s="339"/>
      <c r="K30" s="339"/>
      <c r="L30" s="339"/>
      <c r="M30" s="339"/>
    </row>
    <row r="31" spans="1:13" ht="20.25" customHeight="1">
      <c r="A31" s="20"/>
      <c r="E31" s="339"/>
      <c r="F31" s="13"/>
      <c r="G31" s="13"/>
      <c r="H31" s="458" t="str">
        <f>IF(入力_公費負担!E6="","",入力_公費負担!E6)</f>
        <v/>
      </c>
      <c r="I31" s="339"/>
      <c r="J31" s="339"/>
      <c r="K31" s="339"/>
      <c r="L31" s="339"/>
      <c r="M31" s="339"/>
    </row>
    <row r="32" spans="1:13" ht="20.25" customHeight="1">
      <c r="A32" s="20"/>
      <c r="E32" s="339"/>
      <c r="F32" s="376" t="s">
        <v>3</v>
      </c>
      <c r="G32" s="339"/>
      <c r="H32" s="374" t="str">
        <f>CONCATENATE(選管入力用!B4,"候補者")</f>
        <v>那覇市議会議員一般選挙候補者</v>
      </c>
      <c r="I32" s="339"/>
      <c r="J32" s="339"/>
      <c r="K32" s="339"/>
      <c r="L32" s="339"/>
      <c r="M32" s="339"/>
    </row>
    <row r="33" spans="1:13" ht="20.25" customHeight="1">
      <c r="A33" s="20"/>
      <c r="H33" s="375" t="str">
        <f>IF(入力_公費負担!E4="","",入力_公費負担!E4)</f>
        <v/>
      </c>
      <c r="I33" s="339"/>
      <c r="J33" s="339"/>
      <c r="K33" s="339"/>
      <c r="L33" s="339"/>
      <c r="M33" s="1" t="s">
        <v>75</v>
      </c>
    </row>
    <row r="34" spans="1:13" ht="20.25" customHeight="1">
      <c r="A34" s="38"/>
    </row>
    <row r="35" spans="1:13" ht="20.25" customHeight="1">
      <c r="A35" s="38"/>
      <c r="E35" s="376" t="s">
        <v>110</v>
      </c>
      <c r="F35" s="376" t="s">
        <v>4</v>
      </c>
      <c r="G35" s="339"/>
      <c r="H35" s="375" t="str">
        <f>IF(入力_公費負担!E43="","",入力_公費負担!E43)</f>
        <v/>
      </c>
      <c r="I35" s="339"/>
      <c r="J35" s="339"/>
      <c r="K35" s="339"/>
      <c r="L35" s="339"/>
      <c r="M35" s="339"/>
    </row>
    <row r="36" spans="1:13" ht="20.25" customHeight="1">
      <c r="A36" s="38"/>
      <c r="E36" s="339"/>
      <c r="F36" s="13"/>
      <c r="G36" s="13"/>
      <c r="H36" s="375" t="str">
        <f>IF(入力_公費負担!E44="","",入力_公費負担!E44)</f>
        <v/>
      </c>
      <c r="I36" s="339"/>
      <c r="J36" s="339"/>
      <c r="K36" s="339"/>
      <c r="L36" s="339"/>
      <c r="M36" s="339"/>
    </row>
    <row r="37" spans="1:13" ht="20.25" customHeight="1">
      <c r="A37" s="38"/>
      <c r="E37" s="339"/>
      <c r="F37" s="376" t="s">
        <v>111</v>
      </c>
      <c r="G37" s="339"/>
      <c r="H37" s="375" t="str">
        <f>IF(入力_公費負担!E42="","",入力_公費負担!E42)</f>
        <v/>
      </c>
      <c r="I37" s="339"/>
      <c r="J37" s="339"/>
      <c r="K37" s="339"/>
      <c r="L37" s="339"/>
      <c r="M37" s="339"/>
    </row>
    <row r="38" spans="1:13" ht="20.25" customHeight="1">
      <c r="A38" s="38"/>
      <c r="E38" s="339"/>
      <c r="F38" s="376" t="s">
        <v>112</v>
      </c>
      <c r="G38" s="339"/>
      <c r="H38" s="379" t="str">
        <f>IF(入力_公費負担!E46="","",入力_公費負担!E46)</f>
        <v/>
      </c>
      <c r="I38" s="339"/>
      <c r="J38" s="379" t="str">
        <f>IF(入力_公費負担!E47="","",入力_公費負担!E47)</f>
        <v/>
      </c>
      <c r="K38" s="339"/>
      <c r="L38" s="339"/>
      <c r="M38" s="1" t="s">
        <v>75</v>
      </c>
    </row>
    <row r="39" spans="1:13" ht="20.25" customHeight="1">
      <c r="A39" s="38"/>
    </row>
    <row r="40" spans="1:13" ht="20.25" customHeight="1">
      <c r="A40" s="16"/>
    </row>
    <row r="41" spans="1:13" ht="20.25" customHeight="1">
      <c r="A41" s="16"/>
    </row>
    <row r="42" spans="1:13" ht="20.25" customHeight="1">
      <c r="A42" s="16"/>
    </row>
    <row r="43" spans="1:13" ht="20.25" customHeight="1">
      <c r="A43" s="16"/>
    </row>
  </sheetData>
  <sheetProtection algorithmName="SHA-512" hashValue="xlbdsLqXyQ8IHUX9x/QYSRou6xIP44s6X5nowgfY5ZhyalU3l9Hq4hVn+cuxVjO86pEtdXt34aWEibn/ThKNmw==" saltValue="oU7WacjGVi2QmlErO6/+wQ==" spinCount="100000" sheet="1" objects="1" scenarios="1"/>
  <mergeCells count="33">
    <mergeCell ref="E12:F12"/>
    <mergeCell ref="G11:M11"/>
    <mergeCell ref="H30:M30"/>
    <mergeCell ref="G12:M12"/>
    <mergeCell ref="B16:D16"/>
    <mergeCell ref="E16:M17"/>
    <mergeCell ref="B19:D19"/>
    <mergeCell ref="E19:M25"/>
    <mergeCell ref="B28:E28"/>
    <mergeCell ref="E30:E32"/>
    <mergeCell ref="F30:G30"/>
    <mergeCell ref="I14:M14"/>
    <mergeCell ref="H33:L33"/>
    <mergeCell ref="H36:M36"/>
    <mergeCell ref="H32:M32"/>
    <mergeCell ref="H31:M31"/>
    <mergeCell ref="E35:E38"/>
    <mergeCell ref="F35:G35"/>
    <mergeCell ref="H35:M35"/>
    <mergeCell ref="F37:G37"/>
    <mergeCell ref="H37:M37"/>
    <mergeCell ref="F38:G38"/>
    <mergeCell ref="H38:I38"/>
    <mergeCell ref="J38:L38"/>
    <mergeCell ref="F32:G32"/>
    <mergeCell ref="O5:T5"/>
    <mergeCell ref="A2:M2"/>
    <mergeCell ref="B9:D9"/>
    <mergeCell ref="B11:D11"/>
    <mergeCell ref="E9:G9"/>
    <mergeCell ref="I9:K9"/>
    <mergeCell ref="E11:F11"/>
    <mergeCell ref="A5:M7"/>
  </mergeCells>
  <phoneticPr fontId="16"/>
  <hyperlinks>
    <hyperlink ref="O5" location="入力_公費負担!A1" display="入力フォーム（公営費）に戻る" xr:uid="{0BE7205F-9A64-4F4C-935E-8F3A497668AC}"/>
    <hyperlink ref="O5:T5" location="入力_公費負担!A44" display="入力フォーム（公営費）に戻る" xr:uid="{960160F4-20D1-4630-9062-6B09352CAE39}"/>
  </hyperlinks>
  <pageMargins left="0.71" right="0.52"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rgb="FF7030A0"/>
    <pageSetUpPr fitToPage="1"/>
  </sheetPr>
  <dimension ref="B1:W46"/>
  <sheetViews>
    <sheetView view="pageBreakPreview" zoomScale="85" zoomScaleNormal="100" zoomScaleSheetLayoutView="85" workbookViewId="0">
      <selection activeCell="X15" sqref="X15"/>
    </sheetView>
  </sheetViews>
  <sheetFormatPr defaultColWidth="6.75" defaultRowHeight="21" customHeight="1"/>
  <cols>
    <col min="1" max="1" width="1" style="1" customWidth="1"/>
    <col min="2" max="15" width="6.75" style="1" customWidth="1"/>
    <col min="16" max="16" width="1.125" style="1" customWidth="1"/>
    <col min="17" max="17" width="6.75" style="1" customWidth="1"/>
    <col min="18" max="16384" width="6.75" style="1"/>
  </cols>
  <sheetData>
    <row r="1" spans="2:23" ht="21" customHeight="1">
      <c r="B1" s="1" t="s">
        <v>202</v>
      </c>
    </row>
    <row r="2" spans="2:23" ht="21" customHeight="1">
      <c r="L2" s="389">
        <f>DATEVALUE(選管入力用!B2)+1</f>
        <v>45859</v>
      </c>
      <c r="M2" s="339"/>
      <c r="N2" s="339"/>
      <c r="O2" s="339"/>
    </row>
    <row r="3" spans="2:23" ht="21" customHeight="1">
      <c r="B3" s="372" t="s">
        <v>203</v>
      </c>
      <c r="C3" s="339"/>
      <c r="D3" s="339"/>
      <c r="E3" s="339"/>
      <c r="F3" s="339"/>
      <c r="G3" s="339"/>
      <c r="H3" s="339"/>
      <c r="I3" s="339"/>
      <c r="J3" s="339"/>
      <c r="K3" s="339"/>
      <c r="L3" s="339"/>
      <c r="M3" s="339"/>
      <c r="N3" s="339"/>
      <c r="O3" s="339"/>
    </row>
    <row r="4" spans="2:23" ht="14.25" customHeight="1">
      <c r="B4" s="39"/>
      <c r="C4" s="39"/>
      <c r="D4" s="39"/>
      <c r="E4" s="39"/>
      <c r="F4" s="39"/>
      <c r="G4" s="39"/>
      <c r="H4" s="39"/>
      <c r="I4" s="39"/>
      <c r="J4" s="39"/>
      <c r="K4" s="39"/>
      <c r="L4" s="39"/>
      <c r="M4" s="39"/>
      <c r="N4" s="39"/>
      <c r="O4" s="39"/>
    </row>
    <row r="5" spans="2:23" ht="8.25" customHeight="1">
      <c r="C5" s="381"/>
      <c r="D5" s="339"/>
      <c r="E5" s="339"/>
      <c r="F5" s="339"/>
    </row>
    <row r="6" spans="2:23" ht="21" customHeight="1">
      <c r="C6" s="468" t="s">
        <v>77</v>
      </c>
      <c r="D6" s="339"/>
      <c r="E6" s="339"/>
      <c r="F6" s="339"/>
      <c r="R6" s="429" t="s">
        <v>417</v>
      </c>
      <c r="S6" s="429"/>
      <c r="T6" s="429"/>
      <c r="U6" s="429"/>
      <c r="V6" s="429"/>
      <c r="W6" s="429"/>
    </row>
    <row r="7" spans="2:23" ht="21" customHeight="1">
      <c r="C7" s="468" t="s">
        <v>78</v>
      </c>
      <c r="D7" s="339"/>
      <c r="E7" s="468" t="str">
        <f>選管入力用!B5</f>
        <v>前原　常雄</v>
      </c>
      <c r="F7" s="339"/>
      <c r="G7" s="1" t="s">
        <v>76</v>
      </c>
    </row>
    <row r="8" spans="2:23" ht="21" customHeight="1">
      <c r="J8" s="1" t="str">
        <f>CONCATENATE(選管入力用!B2,"執行")</f>
        <v>令和７年７月２０日執行</v>
      </c>
    </row>
    <row r="9" spans="2:23" ht="21" customHeight="1">
      <c r="J9" s="1" t="str">
        <f>選管入力用!B4</f>
        <v>那覇市議会議員一般選挙</v>
      </c>
    </row>
    <row r="10" spans="2:23" ht="21" customHeight="1">
      <c r="J10" s="374" t="s">
        <v>2</v>
      </c>
      <c r="K10" s="339"/>
      <c r="L10" s="375" t="str">
        <f>IF(入力_公費負担!E4="","",入力_公費負担!E4)</f>
        <v/>
      </c>
      <c r="M10" s="339"/>
      <c r="N10" s="339"/>
      <c r="O10" s="1" t="s">
        <v>75</v>
      </c>
    </row>
    <row r="11" spans="2:23" ht="21" customHeight="1">
      <c r="J11" s="38"/>
      <c r="K11" s="38"/>
      <c r="L11" s="57"/>
      <c r="M11" s="57"/>
      <c r="N11" s="57"/>
    </row>
    <row r="12" spans="2:23" ht="21" customHeight="1">
      <c r="B12" s="465" t="s">
        <v>204</v>
      </c>
      <c r="C12" s="339"/>
      <c r="D12" s="339"/>
      <c r="E12" s="339"/>
      <c r="F12" s="339"/>
      <c r="G12" s="339"/>
      <c r="H12" s="339"/>
      <c r="I12" s="339"/>
      <c r="J12" s="339"/>
      <c r="K12" s="339"/>
      <c r="L12" s="339"/>
      <c r="M12" s="339"/>
      <c r="N12" s="339"/>
      <c r="O12" s="339"/>
    </row>
    <row r="13" spans="2:23" ht="21" customHeight="1">
      <c r="B13" s="465" t="s">
        <v>205</v>
      </c>
      <c r="C13" s="339"/>
      <c r="D13" s="339"/>
      <c r="E13" s="339"/>
      <c r="F13" s="339"/>
      <c r="G13" s="339"/>
      <c r="H13" s="339"/>
      <c r="I13" s="339"/>
      <c r="J13" s="339"/>
      <c r="K13" s="339"/>
      <c r="L13" s="339"/>
      <c r="M13" s="339"/>
      <c r="N13" s="339"/>
      <c r="O13" s="339"/>
    </row>
    <row r="14" spans="2:23" ht="11.25" customHeight="1">
      <c r="J14" s="38"/>
      <c r="K14" s="38"/>
      <c r="L14" s="38"/>
      <c r="M14" s="38"/>
      <c r="N14" s="38"/>
    </row>
    <row r="15" spans="2:23" ht="21" customHeight="1">
      <c r="B15" s="13">
        <v>1</v>
      </c>
      <c r="C15" s="1" t="s">
        <v>84</v>
      </c>
      <c r="E15" s="468" t="str">
        <f>IF(OR(入力_公費負担!E62="",ISERROR(VALUE(入力_公費負担!E62))),"　　　　年　　月　　日",入力_公費負担!E62)</f>
        <v>　　　　年　　月　　日</v>
      </c>
      <c r="F15" s="339"/>
      <c r="G15" s="339"/>
      <c r="H15" s="339"/>
      <c r="I15" s="339"/>
      <c r="J15" s="38"/>
      <c r="K15" s="38"/>
      <c r="L15" s="38"/>
      <c r="M15" s="38"/>
      <c r="N15" s="38"/>
    </row>
    <row r="16" spans="2:23" ht="15.95" customHeight="1">
      <c r="B16" s="13"/>
      <c r="E16" s="53"/>
      <c r="F16" s="53"/>
      <c r="G16" s="53"/>
      <c r="H16" s="53"/>
      <c r="I16" s="53"/>
      <c r="J16" s="38"/>
      <c r="K16" s="38"/>
      <c r="L16" s="38"/>
      <c r="M16" s="38"/>
      <c r="N16" s="38"/>
    </row>
    <row r="17" spans="2:15" ht="21" customHeight="1">
      <c r="B17" s="13">
        <v>2</v>
      </c>
      <c r="C17" s="1" t="s">
        <v>85</v>
      </c>
      <c r="J17" s="38"/>
      <c r="K17" s="38"/>
      <c r="L17" s="38"/>
      <c r="M17" s="38"/>
      <c r="N17" s="38"/>
    </row>
    <row r="18" spans="2:15" ht="21" customHeight="1">
      <c r="B18" s="13"/>
      <c r="D18" s="376" t="s">
        <v>123</v>
      </c>
      <c r="E18" s="339"/>
      <c r="F18" s="375" t="str">
        <f>IF(入力_公費負担!E42="","",入力_公費負担!E42)</f>
        <v/>
      </c>
      <c r="G18" s="339"/>
      <c r="H18" s="339"/>
      <c r="I18" s="339"/>
      <c r="J18" s="339"/>
      <c r="K18" s="339"/>
      <c r="L18" s="339"/>
      <c r="M18" s="38"/>
      <c r="N18" s="38"/>
    </row>
    <row r="19" spans="2:15" ht="21" customHeight="1">
      <c r="B19" s="13"/>
      <c r="D19" s="379" t="s">
        <v>4</v>
      </c>
      <c r="E19" s="339"/>
      <c r="F19" s="375" t="str">
        <f>IF(入力_公費負担!E43="","",入力_公費負担!E43)</f>
        <v/>
      </c>
      <c r="G19" s="339"/>
      <c r="H19" s="339"/>
      <c r="I19" s="339"/>
      <c r="J19" s="339"/>
      <c r="K19" s="339"/>
      <c r="L19" s="339"/>
      <c r="M19" s="38"/>
      <c r="N19" s="38"/>
    </row>
    <row r="20" spans="2:15" ht="21" customHeight="1">
      <c r="B20" s="13"/>
      <c r="D20" s="42"/>
      <c r="E20" s="42"/>
      <c r="F20" s="375" t="str">
        <f>IF(入力_公費負担!E44="","",入力_公費負担!E44)</f>
        <v/>
      </c>
      <c r="G20" s="339"/>
      <c r="H20" s="339"/>
      <c r="I20" s="339"/>
      <c r="J20" s="339"/>
      <c r="K20" s="339"/>
      <c r="L20" s="339"/>
      <c r="M20" s="38"/>
      <c r="N20" s="38"/>
    </row>
    <row r="21" spans="2:15" ht="21" customHeight="1">
      <c r="B21" s="13"/>
      <c r="D21" s="379" t="s">
        <v>206</v>
      </c>
      <c r="E21" s="339"/>
      <c r="F21" s="379" t="str">
        <f>IF(入力_公費負担!E46="","",入力_公費負担!E46)</f>
        <v/>
      </c>
      <c r="G21" s="339"/>
      <c r="H21" s="339"/>
      <c r="I21" s="375" t="str">
        <f>IF(入力_公費負担!E47="","",入力_公費負担!E47)</f>
        <v/>
      </c>
      <c r="J21" s="339"/>
      <c r="K21" s="339"/>
      <c r="L21" s="339"/>
    </row>
    <row r="22" spans="2:15" ht="15.95" customHeight="1">
      <c r="B22" s="13"/>
      <c r="D22" s="42"/>
      <c r="E22" s="42"/>
      <c r="F22" s="42"/>
      <c r="G22" s="42"/>
      <c r="H22" s="42"/>
      <c r="I22" s="42"/>
      <c r="J22" s="42"/>
      <c r="K22" s="42"/>
      <c r="L22" s="42"/>
    </row>
    <row r="23" spans="2:15" ht="21" customHeight="1">
      <c r="B23" s="13">
        <v>3</v>
      </c>
      <c r="C23" s="1" t="s">
        <v>207</v>
      </c>
      <c r="D23" s="42"/>
      <c r="E23" s="42"/>
      <c r="F23" s="42"/>
      <c r="G23" s="42"/>
      <c r="H23" s="42"/>
      <c r="I23" s="42"/>
      <c r="J23" s="42"/>
      <c r="K23" s="42"/>
      <c r="L23" s="42"/>
    </row>
    <row r="24" spans="2:15" ht="21" customHeight="1">
      <c r="B24" s="13"/>
      <c r="D24" s="379" t="str">
        <f>IF(入力_公費負担!I48="","",入力_公費負担!I48)</f>
        <v/>
      </c>
      <c r="E24" s="339"/>
      <c r="F24" s="339"/>
      <c r="G24" s="339"/>
      <c r="H24" s="339"/>
      <c r="I24" s="42"/>
      <c r="J24" s="42"/>
      <c r="K24" s="42"/>
      <c r="L24" s="42"/>
    </row>
    <row r="25" spans="2:15" ht="15.95" customHeight="1">
      <c r="B25" s="13"/>
      <c r="D25" s="42"/>
      <c r="E25" s="42"/>
      <c r="F25" s="42"/>
      <c r="G25" s="42"/>
      <c r="H25" s="42"/>
      <c r="I25" s="42"/>
      <c r="J25" s="42"/>
      <c r="K25" s="42"/>
      <c r="L25" s="42"/>
    </row>
    <row r="26" spans="2:15" ht="21" customHeight="1">
      <c r="B26" s="13">
        <v>4</v>
      </c>
      <c r="C26" s="1" t="s">
        <v>208</v>
      </c>
      <c r="D26" s="42"/>
      <c r="E26" s="463">
        <f>K30</f>
        <v>0</v>
      </c>
      <c r="F26" s="339"/>
      <c r="G26" s="339"/>
      <c r="H26" s="339"/>
      <c r="I26" s="42"/>
      <c r="J26" s="42"/>
      <c r="K26" s="42"/>
      <c r="L26" s="42"/>
    </row>
    <row r="27" spans="2:15" ht="15.95" customHeight="1">
      <c r="D27" s="42"/>
      <c r="E27" s="42"/>
    </row>
    <row r="28" spans="2:15" ht="23.25" customHeight="1">
      <c r="B28" s="21"/>
      <c r="C28" s="344" t="s">
        <v>209</v>
      </c>
      <c r="D28" s="352"/>
      <c r="E28" s="352"/>
      <c r="F28" s="343"/>
      <c r="G28" s="331" t="s">
        <v>210</v>
      </c>
      <c r="H28" s="352"/>
      <c r="I28" s="352"/>
      <c r="J28" s="343"/>
      <c r="K28" s="342" t="s">
        <v>211</v>
      </c>
      <c r="L28" s="352"/>
      <c r="M28" s="352"/>
      <c r="N28" s="343"/>
      <c r="O28" s="43"/>
    </row>
    <row r="29" spans="2:15" ht="23.25" customHeight="1">
      <c r="B29" s="21"/>
      <c r="C29" s="344" t="s">
        <v>212</v>
      </c>
      <c r="D29" s="352"/>
      <c r="E29" s="352"/>
      <c r="F29" s="343"/>
      <c r="G29" s="466" t="s">
        <v>213</v>
      </c>
      <c r="H29" s="352"/>
      <c r="I29" s="352"/>
      <c r="J29" s="52"/>
      <c r="K29" s="467" t="s">
        <v>213</v>
      </c>
      <c r="L29" s="352"/>
      <c r="M29" s="352"/>
      <c r="N29" s="51"/>
      <c r="O29" s="43"/>
    </row>
    <row r="30" spans="2:15" ht="23.25" customHeight="1">
      <c r="B30" s="21"/>
      <c r="C30" s="344" t="s">
        <v>214</v>
      </c>
      <c r="D30" s="352"/>
      <c r="E30" s="352"/>
      <c r="F30" s="343"/>
      <c r="G30" s="354">
        <f>IF(入力_公費負担!K61="","",入力_公費負担!K61)</f>
        <v>0</v>
      </c>
      <c r="H30" s="352"/>
      <c r="I30" s="352"/>
      <c r="J30" s="343"/>
      <c r="K30" s="464">
        <f>IF(G30&lt;=(選管入力用!$B$14*7),G30,選管入力用!$B$14*7)</f>
        <v>0</v>
      </c>
      <c r="L30" s="352"/>
      <c r="M30" s="352"/>
      <c r="N30" s="343"/>
      <c r="O30" s="43"/>
    </row>
    <row r="31" spans="2:15" ht="23.25" customHeight="1">
      <c r="B31" s="21"/>
      <c r="C31" s="344" t="s">
        <v>215</v>
      </c>
      <c r="D31" s="352"/>
      <c r="E31" s="352"/>
      <c r="F31" s="343"/>
      <c r="G31" s="354">
        <f>G30</f>
        <v>0</v>
      </c>
      <c r="H31" s="352"/>
      <c r="I31" s="352"/>
      <c r="J31" s="343"/>
      <c r="K31" s="464">
        <f>K30</f>
        <v>0</v>
      </c>
      <c r="L31" s="352"/>
      <c r="M31" s="352"/>
      <c r="N31" s="343"/>
    </row>
    <row r="32" spans="2:15" ht="23.25" customHeight="1">
      <c r="B32" s="50"/>
      <c r="C32" s="344" t="s">
        <v>6</v>
      </c>
      <c r="D32" s="352"/>
      <c r="E32" s="352"/>
      <c r="F32" s="343"/>
      <c r="G32" s="331"/>
      <c r="H32" s="352"/>
      <c r="I32" s="352"/>
      <c r="J32" s="343"/>
      <c r="K32" s="342"/>
      <c r="L32" s="352"/>
      <c r="M32" s="352"/>
      <c r="N32" s="343"/>
      <c r="O32" s="49"/>
    </row>
    <row r="33" spans="2:15" ht="9.75" customHeight="1">
      <c r="B33" s="21"/>
      <c r="C33" s="21"/>
      <c r="D33" s="21"/>
      <c r="E33" s="21"/>
      <c r="F33" s="21"/>
      <c r="G33" s="49"/>
      <c r="H33" s="49"/>
      <c r="I33" s="49"/>
      <c r="J33" s="49"/>
      <c r="K33" s="49"/>
      <c r="L33" s="49"/>
      <c r="M33" s="49"/>
      <c r="N33" s="49"/>
      <c r="O33" s="49"/>
    </row>
    <row r="34" spans="2:15" ht="21" customHeight="1">
      <c r="B34" s="1" t="s">
        <v>96</v>
      </c>
    </row>
    <row r="35" spans="2:15" ht="17.100000000000001" customHeight="1">
      <c r="B35" s="75" t="s">
        <v>128</v>
      </c>
      <c r="C35" s="380" t="s">
        <v>216</v>
      </c>
      <c r="D35" s="339"/>
      <c r="E35" s="339"/>
      <c r="F35" s="339"/>
      <c r="G35" s="339"/>
      <c r="H35" s="339"/>
      <c r="I35" s="339"/>
      <c r="J35" s="339"/>
      <c r="K35" s="339"/>
      <c r="L35" s="339"/>
      <c r="M35" s="339"/>
      <c r="N35" s="339"/>
      <c r="O35" s="339"/>
    </row>
    <row r="36" spans="2:15" ht="17.100000000000001" customHeight="1">
      <c r="B36" s="28"/>
      <c r="C36" s="339"/>
      <c r="D36" s="339"/>
      <c r="E36" s="339"/>
      <c r="F36" s="339"/>
      <c r="G36" s="339"/>
      <c r="H36" s="339"/>
      <c r="I36" s="339"/>
      <c r="J36" s="339"/>
      <c r="K36" s="339"/>
      <c r="L36" s="339"/>
      <c r="M36" s="339"/>
      <c r="N36" s="339"/>
      <c r="O36" s="339"/>
    </row>
    <row r="37" spans="2:15" ht="19.5" customHeight="1">
      <c r="B37" s="75" t="s">
        <v>119</v>
      </c>
      <c r="C37" s="402" t="s">
        <v>217</v>
      </c>
      <c r="D37" s="339"/>
      <c r="E37" s="339"/>
      <c r="F37" s="339"/>
      <c r="G37" s="339"/>
      <c r="H37" s="339"/>
      <c r="I37" s="339"/>
      <c r="J37" s="339"/>
      <c r="K37" s="339"/>
      <c r="L37" s="339"/>
      <c r="M37" s="339"/>
      <c r="N37" s="339"/>
      <c r="O37" s="339"/>
    </row>
    <row r="38" spans="2:15" ht="17.100000000000001" customHeight="1">
      <c r="B38" s="75" t="s">
        <v>131</v>
      </c>
      <c r="C38" s="380" t="s">
        <v>218</v>
      </c>
      <c r="D38" s="339"/>
      <c r="E38" s="339"/>
      <c r="F38" s="339"/>
      <c r="G38" s="339"/>
      <c r="H38" s="339"/>
      <c r="I38" s="339"/>
      <c r="J38" s="339"/>
      <c r="K38" s="339"/>
      <c r="L38" s="339"/>
      <c r="M38" s="339"/>
      <c r="N38" s="339"/>
      <c r="O38" s="339"/>
    </row>
    <row r="39" spans="2:15" ht="17.100000000000001" customHeight="1">
      <c r="B39" s="28"/>
      <c r="C39" s="339"/>
      <c r="D39" s="339"/>
      <c r="E39" s="339"/>
      <c r="F39" s="339"/>
      <c r="G39" s="339"/>
      <c r="H39" s="339"/>
      <c r="I39" s="339"/>
      <c r="J39" s="339"/>
      <c r="K39" s="339"/>
      <c r="L39" s="339"/>
      <c r="M39" s="339"/>
      <c r="N39" s="339"/>
      <c r="O39" s="339"/>
    </row>
    <row r="40" spans="2:15" ht="17.100000000000001" customHeight="1">
      <c r="B40" s="75" t="s">
        <v>133</v>
      </c>
      <c r="C40" s="380" t="s">
        <v>219</v>
      </c>
      <c r="D40" s="339"/>
      <c r="E40" s="339"/>
      <c r="F40" s="339"/>
      <c r="G40" s="339"/>
      <c r="H40" s="339"/>
      <c r="I40" s="339"/>
      <c r="J40" s="339"/>
      <c r="K40" s="339"/>
      <c r="L40" s="339"/>
      <c r="M40" s="339"/>
      <c r="N40" s="339"/>
      <c r="O40" s="339"/>
    </row>
    <row r="41" spans="2:15" ht="17.100000000000001" customHeight="1">
      <c r="B41" s="28"/>
      <c r="C41" s="339"/>
      <c r="D41" s="339"/>
      <c r="E41" s="339"/>
      <c r="F41" s="339"/>
      <c r="G41" s="339"/>
      <c r="H41" s="339"/>
      <c r="I41" s="339"/>
      <c r="J41" s="339"/>
      <c r="K41" s="339"/>
      <c r="L41" s="339"/>
      <c r="M41" s="339"/>
      <c r="N41" s="339"/>
      <c r="O41" s="339"/>
    </row>
    <row r="42" spans="2:15" ht="24" customHeight="1">
      <c r="B42" s="75" t="s">
        <v>137</v>
      </c>
      <c r="C42" s="380" t="s">
        <v>220</v>
      </c>
      <c r="D42" s="339"/>
      <c r="E42" s="339"/>
      <c r="F42" s="339"/>
      <c r="G42" s="339"/>
      <c r="H42" s="339"/>
      <c r="I42" s="339"/>
      <c r="J42" s="339"/>
      <c r="K42" s="339"/>
      <c r="L42" s="339"/>
      <c r="M42" s="339"/>
      <c r="N42" s="339"/>
      <c r="O42" s="339"/>
    </row>
    <row r="43" spans="2:15" ht="24" customHeight="1">
      <c r="B43" s="28"/>
      <c r="C43" s="339"/>
      <c r="D43" s="339"/>
      <c r="E43" s="339"/>
      <c r="F43" s="339"/>
      <c r="G43" s="339"/>
      <c r="H43" s="339"/>
      <c r="I43" s="339"/>
      <c r="J43" s="339"/>
      <c r="K43" s="339"/>
      <c r="L43" s="339"/>
      <c r="M43" s="339"/>
      <c r="N43" s="339"/>
      <c r="O43" s="339"/>
    </row>
    <row r="44" spans="2:15" ht="19.5" customHeight="1">
      <c r="B44" s="28"/>
      <c r="C44" s="21"/>
      <c r="D44" s="21"/>
      <c r="E44" s="21"/>
      <c r="F44" s="21"/>
      <c r="G44" s="21"/>
      <c r="H44" s="21"/>
      <c r="I44" s="21"/>
      <c r="J44" s="21"/>
      <c r="K44" s="21"/>
      <c r="L44" s="21"/>
      <c r="M44" s="21"/>
      <c r="N44" s="21"/>
      <c r="O44" s="21"/>
    </row>
    <row r="45" spans="2:15" ht="19.5" customHeight="1"/>
    <row r="46" spans="2:15" ht="11.25" customHeight="1">
      <c r="B46" s="28"/>
    </row>
  </sheetData>
  <sheetProtection algorithmName="SHA-512" hashValue="EFRYARhhFtX36fxtr25HPjy0symDxpxFX75Oqa9Jhdm1x59akaILvc24oNquN8Q/Nvlq4y8vrj7FR2WBIaTamg==" saltValue="qtKvCnTwy9hB9TvFewug8w==" spinCount="100000" sheet="1" objects="1" scenarios="1"/>
  <mergeCells count="42">
    <mergeCell ref="C35:O36"/>
    <mergeCell ref="C38:O39"/>
    <mergeCell ref="C6:F6"/>
    <mergeCell ref="C7:D7"/>
    <mergeCell ref="E7:F7"/>
    <mergeCell ref="E15:I15"/>
    <mergeCell ref="D18:E18"/>
    <mergeCell ref="F18:L18"/>
    <mergeCell ref="K28:N28"/>
    <mergeCell ref="D19:E19"/>
    <mergeCell ref="D21:E21"/>
    <mergeCell ref="D24:H24"/>
    <mergeCell ref="F20:L20"/>
    <mergeCell ref="K32:N32"/>
    <mergeCell ref="C31:F31"/>
    <mergeCell ref="G31:J31"/>
    <mergeCell ref="C29:F29"/>
    <mergeCell ref="K31:N31"/>
    <mergeCell ref="L2:O2"/>
    <mergeCell ref="B12:O12"/>
    <mergeCell ref="B13:O13"/>
    <mergeCell ref="C30:F30"/>
    <mergeCell ref="G30:J30"/>
    <mergeCell ref="K30:N30"/>
    <mergeCell ref="G29:I29"/>
    <mergeCell ref="K29:M29"/>
    <mergeCell ref="R6:W6"/>
    <mergeCell ref="C42:O43"/>
    <mergeCell ref="B3:O3"/>
    <mergeCell ref="C5:F5"/>
    <mergeCell ref="J10:K10"/>
    <mergeCell ref="L10:N10"/>
    <mergeCell ref="C37:O37"/>
    <mergeCell ref="C32:F32"/>
    <mergeCell ref="G32:J32"/>
    <mergeCell ref="F19:L19"/>
    <mergeCell ref="F21:H21"/>
    <mergeCell ref="I21:L21"/>
    <mergeCell ref="E26:H26"/>
    <mergeCell ref="G28:J28"/>
    <mergeCell ref="C28:F28"/>
    <mergeCell ref="C40:O41"/>
  </mergeCells>
  <phoneticPr fontId="16"/>
  <hyperlinks>
    <hyperlink ref="R6" location="入力_公費負担!A1" display="入力フォーム（公営費）に戻る" xr:uid="{8D751108-467D-4FED-834C-C701906494CA}"/>
    <hyperlink ref="R6:W6" location="入力_公費負担!A44" display="入力フォーム（公営費）に戻る" xr:uid="{750B7099-2985-4B89-915E-9DAE0205082F}"/>
  </hyperlinks>
  <pageMargins left="0.34" right="0.34" top="0.51" bottom="0.44" header="0.3" footer="0.21"/>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rgb="FF7030A0"/>
    <pageSetUpPr fitToPage="1"/>
  </sheetPr>
  <dimension ref="B1:W45"/>
  <sheetViews>
    <sheetView view="pageBreakPreview" zoomScale="85" zoomScaleNormal="100" zoomScaleSheetLayoutView="85" workbookViewId="0">
      <selection activeCell="X15" sqref="X15"/>
    </sheetView>
  </sheetViews>
  <sheetFormatPr defaultColWidth="6.75" defaultRowHeight="21" customHeight="1"/>
  <cols>
    <col min="1" max="1" width="1.125" style="1" customWidth="1"/>
    <col min="2" max="15" width="6.75" style="1" customWidth="1"/>
    <col min="16" max="16" width="1" style="1" customWidth="1"/>
    <col min="17" max="17" width="6.75" style="1" customWidth="1"/>
    <col min="18" max="16384" width="6.75" style="1"/>
  </cols>
  <sheetData>
    <row r="1" spans="2:23" ht="21" customHeight="1">
      <c r="B1" s="1" t="s">
        <v>221</v>
      </c>
    </row>
    <row r="2" spans="2:23" ht="21" customHeight="1">
      <c r="L2" s="389">
        <f>DATEVALUE(選管入力用!B2)+1</f>
        <v>45859</v>
      </c>
      <c r="M2" s="339"/>
      <c r="N2" s="339"/>
      <c r="O2" s="339"/>
    </row>
    <row r="3" spans="2:23" ht="21" customHeight="1">
      <c r="B3" s="372" t="s">
        <v>222</v>
      </c>
      <c r="C3" s="339"/>
      <c r="D3" s="339"/>
      <c r="E3" s="339"/>
      <c r="F3" s="339"/>
      <c r="G3" s="339"/>
      <c r="H3" s="339"/>
      <c r="I3" s="339"/>
      <c r="J3" s="339"/>
      <c r="K3" s="339"/>
      <c r="L3" s="339"/>
      <c r="M3" s="339"/>
      <c r="N3" s="339"/>
      <c r="O3" s="339"/>
    </row>
    <row r="4" spans="2:23" ht="14.25" customHeight="1">
      <c r="B4" s="39"/>
      <c r="C4" s="39"/>
      <c r="D4" s="39"/>
      <c r="E4" s="39"/>
      <c r="F4" s="39"/>
      <c r="G4" s="39"/>
      <c r="H4" s="39"/>
      <c r="I4" s="39"/>
      <c r="J4" s="39"/>
      <c r="K4" s="39"/>
      <c r="L4" s="39"/>
      <c r="M4" s="39"/>
      <c r="N4" s="39"/>
      <c r="O4" s="39"/>
    </row>
    <row r="5" spans="2:23" ht="21" customHeight="1">
      <c r="B5" s="1" t="s">
        <v>223</v>
      </c>
      <c r="R5" s="429" t="s">
        <v>417</v>
      </c>
      <c r="S5" s="429"/>
      <c r="T5" s="429"/>
      <c r="U5" s="429"/>
      <c r="V5" s="429"/>
      <c r="W5" s="429"/>
    </row>
    <row r="6" spans="2:23" ht="11.25" customHeight="1">
      <c r="C6" s="381"/>
      <c r="D6" s="339"/>
      <c r="E6" s="339"/>
      <c r="F6" s="339"/>
    </row>
    <row r="7" spans="2:23" ht="10.5" customHeight="1">
      <c r="C7" s="48"/>
      <c r="D7" s="48"/>
      <c r="E7" s="48"/>
      <c r="F7" s="48"/>
    </row>
    <row r="8" spans="2:23" ht="21" customHeight="1">
      <c r="J8" s="1" t="str">
        <f>CONCATENATE(選管入力用!B2,"執行")</f>
        <v>令和７年７月２０日執行</v>
      </c>
    </row>
    <row r="9" spans="2:23" ht="21" customHeight="1">
      <c r="J9" s="1" t="str">
        <f>選管入力用!B4</f>
        <v>那覇市議会議員一般選挙</v>
      </c>
    </row>
    <row r="10" spans="2:23" ht="21" customHeight="1">
      <c r="J10" s="374" t="s">
        <v>2</v>
      </c>
      <c r="K10" s="339"/>
      <c r="L10" s="374" t="str">
        <f>IF(入力_公費負担!E4="","",入力_公費負担!E4)</f>
        <v/>
      </c>
      <c r="M10" s="339"/>
      <c r="N10" s="339"/>
      <c r="O10" s="1" t="s">
        <v>75</v>
      </c>
    </row>
    <row r="11" spans="2:23" ht="13.5" customHeight="1"/>
    <row r="12" spans="2:23" ht="21" customHeight="1">
      <c r="B12" s="337" t="s">
        <v>224</v>
      </c>
      <c r="C12" s="338"/>
      <c r="D12" s="338"/>
      <c r="E12" s="338"/>
      <c r="F12" s="332"/>
      <c r="G12" s="395" t="s">
        <v>123</v>
      </c>
      <c r="H12" s="338"/>
      <c r="I12" s="390" t="str">
        <f>IF(入力_公費負担!E42="","",入力_公費負担!E42)</f>
        <v/>
      </c>
      <c r="J12" s="338"/>
      <c r="K12" s="338"/>
      <c r="L12" s="338"/>
      <c r="M12" s="338"/>
      <c r="N12" s="338"/>
      <c r="O12" s="332"/>
    </row>
    <row r="13" spans="2:23" ht="21" customHeight="1">
      <c r="B13" s="333"/>
      <c r="C13" s="339"/>
      <c r="D13" s="339"/>
      <c r="E13" s="339"/>
      <c r="F13" s="334"/>
      <c r="G13" s="478" t="s">
        <v>4</v>
      </c>
      <c r="H13" s="339"/>
      <c r="I13" s="459" t="str">
        <f>IF(入力_公費負担!E43="","",入力_公費負担!E43)</f>
        <v/>
      </c>
      <c r="J13" s="339"/>
      <c r="K13" s="339"/>
      <c r="L13" s="339"/>
      <c r="M13" s="339"/>
      <c r="N13" s="339"/>
      <c r="O13" s="334"/>
    </row>
    <row r="14" spans="2:23" ht="21" customHeight="1">
      <c r="B14" s="333"/>
      <c r="C14" s="339"/>
      <c r="D14" s="339"/>
      <c r="E14" s="339"/>
      <c r="F14" s="334"/>
      <c r="G14" s="54"/>
      <c r="H14" s="42"/>
      <c r="I14" s="459" t="str">
        <f>IF(入力_公費負担!E44="","",入力_公費負担!E44)</f>
        <v/>
      </c>
      <c r="J14" s="339"/>
      <c r="K14" s="339"/>
      <c r="L14" s="339"/>
      <c r="M14" s="339"/>
      <c r="N14" s="339"/>
      <c r="O14" s="334"/>
    </row>
    <row r="15" spans="2:23" ht="21" customHeight="1">
      <c r="B15" s="335"/>
      <c r="C15" s="340"/>
      <c r="D15" s="340"/>
      <c r="E15" s="340"/>
      <c r="F15" s="336"/>
      <c r="G15" s="356" t="s">
        <v>206</v>
      </c>
      <c r="H15" s="340"/>
      <c r="I15" s="383" t="str">
        <f>IF(入力_公費負担!E46="","",入力_公費負担!E46)</f>
        <v/>
      </c>
      <c r="J15" s="340"/>
      <c r="K15" s="340"/>
      <c r="L15" s="357" t="str">
        <f>IF(入力_公費負担!E47="","",入力_公費負担!E47)</f>
        <v/>
      </c>
      <c r="M15" s="476"/>
      <c r="N15" s="476"/>
      <c r="O15" s="477"/>
    </row>
    <row r="16" spans="2:23" ht="21" customHeight="1">
      <c r="B16" s="344" t="s">
        <v>225</v>
      </c>
      <c r="C16" s="338"/>
      <c r="D16" s="338"/>
      <c r="E16" s="338"/>
      <c r="F16" s="332"/>
      <c r="G16" s="474" t="s">
        <v>226</v>
      </c>
      <c r="H16" s="338"/>
      <c r="I16" s="332"/>
      <c r="J16" s="331" t="s">
        <v>227</v>
      </c>
      <c r="K16" s="332"/>
      <c r="L16" s="342" t="s">
        <v>228</v>
      </c>
      <c r="M16" s="332"/>
      <c r="N16" s="331" t="s">
        <v>79</v>
      </c>
      <c r="O16" s="332"/>
    </row>
    <row r="17" spans="2:15" ht="21" customHeight="1">
      <c r="B17" s="335"/>
      <c r="C17" s="340"/>
      <c r="D17" s="340"/>
      <c r="E17" s="340"/>
      <c r="F17" s="336"/>
      <c r="G17" s="335"/>
      <c r="H17" s="340"/>
      <c r="I17" s="336"/>
      <c r="J17" s="335"/>
      <c r="K17" s="336"/>
      <c r="L17" s="335"/>
      <c r="M17" s="336"/>
      <c r="N17" s="335"/>
      <c r="O17" s="336"/>
    </row>
    <row r="18" spans="2:15" ht="21" customHeight="1">
      <c r="B18" s="469" t="str">
        <f>IF(OR(入力_公費負担!E51="",ISERROR(VALUE(入力_公費負担!E51))),"　　　　　　　年",入力_公費負担!E51)</f>
        <v>　　　　　　　年</v>
      </c>
      <c r="C18" s="338"/>
      <c r="D18" s="338"/>
      <c r="E18" s="338"/>
      <c r="F18" s="332"/>
      <c r="G18" s="479" t="str">
        <f>IF(入力_公費負担!E48="","",入力_公費負担!E48)</f>
        <v/>
      </c>
      <c r="H18" s="338"/>
      <c r="I18" s="332"/>
      <c r="J18" s="475" t="str">
        <f>IF(入力_公費負担!G61="","",入力_公費負担!G61)</f>
        <v xml:space="preserve">    </v>
      </c>
      <c r="K18" s="332"/>
      <c r="L18" s="354">
        <f>IF(入力_公費負担!K61="","",入力_公費負担!K61)</f>
        <v>0</v>
      </c>
      <c r="M18" s="332"/>
      <c r="N18" s="446"/>
      <c r="O18" s="447"/>
    </row>
    <row r="19" spans="2:15" ht="21" customHeight="1">
      <c r="B19" s="407" t="str">
        <f>IF(OR(入力_公費負担!E51="",ISERROR(VALUE(入力_公費負担!E51))),"　　月　　日",入力_公費負担!E51)</f>
        <v>　　月　　日</v>
      </c>
      <c r="C19" s="340"/>
      <c r="D19" s="47" t="s">
        <v>17</v>
      </c>
      <c r="E19" s="408" t="str">
        <f>IF(OR(入力_公費負担!I51="",ISERROR(VALUE(入力_公費負担!I51))),"　　月　　日",入力_公費負担!I51)</f>
        <v>　　月　　日</v>
      </c>
      <c r="F19" s="336"/>
      <c r="G19" s="335"/>
      <c r="H19" s="340"/>
      <c r="I19" s="336"/>
      <c r="J19" s="335"/>
      <c r="K19" s="336"/>
      <c r="L19" s="335"/>
      <c r="M19" s="336"/>
      <c r="N19" s="448"/>
      <c r="O19" s="449"/>
    </row>
    <row r="20" spans="2:15" ht="21" customHeight="1">
      <c r="B20" s="469"/>
      <c r="C20" s="338"/>
      <c r="D20" s="338"/>
      <c r="E20" s="338"/>
      <c r="F20" s="332"/>
      <c r="G20" s="480"/>
      <c r="H20" s="338"/>
      <c r="I20" s="332"/>
      <c r="J20" s="354"/>
      <c r="K20" s="332"/>
      <c r="L20" s="354"/>
      <c r="M20" s="332"/>
      <c r="N20" s="448"/>
      <c r="O20" s="449"/>
    </row>
    <row r="21" spans="2:15" ht="21" customHeight="1">
      <c r="B21" s="470"/>
      <c r="C21" s="340"/>
      <c r="D21" s="46"/>
      <c r="E21" s="471"/>
      <c r="F21" s="336"/>
      <c r="G21" s="335"/>
      <c r="H21" s="340"/>
      <c r="I21" s="336"/>
      <c r="J21" s="335"/>
      <c r="K21" s="336"/>
      <c r="L21" s="335"/>
      <c r="M21" s="336"/>
      <c r="N21" s="448"/>
      <c r="O21" s="449"/>
    </row>
    <row r="22" spans="2:15" ht="21" customHeight="1">
      <c r="B22" s="469"/>
      <c r="C22" s="338"/>
      <c r="D22" s="338"/>
      <c r="E22" s="338"/>
      <c r="F22" s="332"/>
      <c r="G22" s="480"/>
      <c r="H22" s="338"/>
      <c r="I22" s="332"/>
      <c r="J22" s="354"/>
      <c r="K22" s="332"/>
      <c r="L22" s="354"/>
      <c r="M22" s="332"/>
      <c r="N22" s="448"/>
      <c r="O22" s="449"/>
    </row>
    <row r="23" spans="2:15" ht="21" customHeight="1">
      <c r="B23" s="470"/>
      <c r="C23" s="340"/>
      <c r="D23" s="46"/>
      <c r="E23" s="471"/>
      <c r="F23" s="336"/>
      <c r="G23" s="335"/>
      <c r="H23" s="340"/>
      <c r="I23" s="336"/>
      <c r="J23" s="335"/>
      <c r="K23" s="336"/>
      <c r="L23" s="335"/>
      <c r="M23" s="336"/>
      <c r="N23" s="448"/>
      <c r="O23" s="449"/>
    </row>
    <row r="24" spans="2:15" ht="21" customHeight="1">
      <c r="B24" s="469"/>
      <c r="C24" s="338"/>
      <c r="D24" s="338"/>
      <c r="E24" s="338"/>
      <c r="F24" s="332"/>
      <c r="G24" s="480"/>
      <c r="H24" s="338"/>
      <c r="I24" s="332"/>
      <c r="J24" s="354"/>
      <c r="K24" s="332"/>
      <c r="L24" s="354"/>
      <c r="M24" s="332"/>
      <c r="N24" s="448"/>
      <c r="O24" s="449"/>
    </row>
    <row r="25" spans="2:15" ht="21" customHeight="1">
      <c r="B25" s="470"/>
      <c r="C25" s="340"/>
      <c r="D25" s="46"/>
      <c r="E25" s="471"/>
      <c r="F25" s="336"/>
      <c r="G25" s="335"/>
      <c r="H25" s="340"/>
      <c r="I25" s="336"/>
      <c r="J25" s="335"/>
      <c r="K25" s="336"/>
      <c r="L25" s="335"/>
      <c r="M25" s="336"/>
      <c r="N25" s="450"/>
      <c r="O25" s="451"/>
    </row>
    <row r="26" spans="2:15" ht="21" customHeight="1">
      <c r="B26" s="1" t="s">
        <v>96</v>
      </c>
    </row>
    <row r="27" spans="2:15" ht="17.25" customHeight="1">
      <c r="B27" s="73" t="s">
        <v>128</v>
      </c>
      <c r="C27" s="472" t="s">
        <v>229</v>
      </c>
      <c r="D27" s="339"/>
      <c r="E27" s="339"/>
      <c r="F27" s="339"/>
      <c r="G27" s="339"/>
      <c r="H27" s="339"/>
      <c r="I27" s="339"/>
      <c r="J27" s="339"/>
      <c r="K27" s="339"/>
      <c r="L27" s="339"/>
      <c r="M27" s="339"/>
      <c r="N27" s="339"/>
      <c r="O27" s="339"/>
    </row>
    <row r="28" spans="2:15" ht="17.25" customHeight="1">
      <c r="B28" s="73"/>
      <c r="C28" s="339"/>
      <c r="D28" s="339"/>
      <c r="E28" s="339"/>
      <c r="F28" s="339"/>
      <c r="G28" s="339"/>
      <c r="H28" s="339"/>
      <c r="I28" s="339"/>
      <c r="J28" s="339"/>
      <c r="K28" s="339"/>
      <c r="L28" s="339"/>
      <c r="M28" s="339"/>
      <c r="N28" s="339"/>
      <c r="O28" s="339"/>
    </row>
    <row r="29" spans="2:15" ht="17.25" customHeight="1">
      <c r="B29" s="73"/>
      <c r="C29" s="339"/>
      <c r="D29" s="339"/>
      <c r="E29" s="339"/>
      <c r="F29" s="339"/>
      <c r="G29" s="339"/>
      <c r="H29" s="339"/>
      <c r="I29" s="339"/>
      <c r="J29" s="339"/>
      <c r="K29" s="339"/>
      <c r="L29" s="339"/>
      <c r="M29" s="339"/>
      <c r="N29" s="339"/>
      <c r="O29" s="339"/>
    </row>
    <row r="30" spans="2:15" ht="17.25" customHeight="1">
      <c r="B30" s="73"/>
      <c r="C30" s="339"/>
      <c r="D30" s="339"/>
      <c r="E30" s="339"/>
      <c r="F30" s="339"/>
      <c r="G30" s="339"/>
      <c r="H30" s="339"/>
      <c r="I30" s="339"/>
      <c r="J30" s="339"/>
      <c r="K30" s="339"/>
      <c r="L30" s="339"/>
      <c r="M30" s="339"/>
      <c r="N30" s="339"/>
      <c r="O30" s="339"/>
    </row>
    <row r="31" spans="2:15" ht="17.25" customHeight="1">
      <c r="B31" s="73"/>
      <c r="C31" s="339"/>
      <c r="D31" s="339"/>
      <c r="E31" s="339"/>
      <c r="F31" s="339"/>
      <c r="G31" s="339"/>
      <c r="H31" s="339"/>
      <c r="I31" s="339"/>
      <c r="J31" s="339"/>
      <c r="K31" s="339"/>
      <c r="L31" s="339"/>
      <c r="M31" s="339"/>
      <c r="N31" s="339"/>
      <c r="O31" s="339"/>
    </row>
    <row r="32" spans="2:15" ht="17.25" customHeight="1">
      <c r="B32" s="73"/>
      <c r="C32" s="339"/>
      <c r="D32" s="339"/>
      <c r="E32" s="339"/>
      <c r="F32" s="339"/>
      <c r="G32" s="339"/>
      <c r="H32" s="339"/>
      <c r="I32" s="339"/>
      <c r="J32" s="339"/>
      <c r="K32" s="339"/>
      <c r="L32" s="339"/>
      <c r="M32" s="339"/>
      <c r="N32" s="339"/>
      <c r="O32" s="339"/>
    </row>
    <row r="33" spans="2:15" ht="15.95" customHeight="1">
      <c r="B33" s="73" t="s">
        <v>119</v>
      </c>
      <c r="C33" s="472" t="s">
        <v>230</v>
      </c>
      <c r="D33" s="339"/>
      <c r="E33" s="339"/>
      <c r="F33" s="339"/>
      <c r="G33" s="339"/>
      <c r="H33" s="339"/>
      <c r="I33" s="339"/>
      <c r="J33" s="339"/>
      <c r="K33" s="339"/>
      <c r="L33" s="339"/>
      <c r="M33" s="339"/>
      <c r="N33" s="339"/>
      <c r="O33" s="339"/>
    </row>
    <row r="34" spans="2:15" ht="15.95" customHeight="1">
      <c r="B34" s="73"/>
      <c r="C34" s="339"/>
      <c r="D34" s="339"/>
      <c r="E34" s="339"/>
      <c r="F34" s="339"/>
      <c r="G34" s="339"/>
      <c r="H34" s="339"/>
      <c r="I34" s="339"/>
      <c r="J34" s="339"/>
      <c r="K34" s="339"/>
      <c r="L34" s="339"/>
      <c r="M34" s="339"/>
      <c r="N34" s="339"/>
      <c r="O34" s="339"/>
    </row>
    <row r="35" spans="2:15" ht="15.95" customHeight="1">
      <c r="B35" s="73" t="s">
        <v>131</v>
      </c>
      <c r="C35" s="472" t="s">
        <v>231</v>
      </c>
      <c r="D35" s="339"/>
      <c r="E35" s="339"/>
      <c r="F35" s="339"/>
      <c r="G35" s="339"/>
      <c r="H35" s="339"/>
      <c r="I35" s="339"/>
      <c r="J35" s="339"/>
      <c r="K35" s="339"/>
      <c r="L35" s="339"/>
      <c r="M35" s="339"/>
      <c r="N35" s="339"/>
      <c r="O35" s="339"/>
    </row>
    <row r="36" spans="2:15" ht="15.95" customHeight="1">
      <c r="B36" s="73"/>
      <c r="C36" s="339"/>
      <c r="D36" s="339"/>
      <c r="E36" s="339"/>
      <c r="F36" s="339"/>
      <c r="G36" s="339"/>
      <c r="H36" s="339"/>
      <c r="I36" s="339"/>
      <c r="J36" s="339"/>
      <c r="K36" s="339"/>
      <c r="L36" s="339"/>
      <c r="M36" s="339"/>
      <c r="N36" s="339"/>
      <c r="O36" s="339"/>
    </row>
    <row r="37" spans="2:15" ht="15.95" customHeight="1">
      <c r="B37" s="73" t="s">
        <v>133</v>
      </c>
      <c r="C37" s="472" t="s">
        <v>232</v>
      </c>
      <c r="D37" s="339"/>
      <c r="E37" s="339"/>
      <c r="F37" s="339"/>
      <c r="G37" s="339"/>
      <c r="H37" s="339"/>
      <c r="I37" s="339"/>
      <c r="J37" s="339"/>
      <c r="K37" s="339"/>
      <c r="L37" s="339"/>
      <c r="M37" s="339"/>
      <c r="N37" s="339"/>
      <c r="O37" s="339"/>
    </row>
    <row r="38" spans="2:15" ht="15.95" customHeight="1">
      <c r="B38" s="73"/>
      <c r="C38" s="339"/>
      <c r="D38" s="339"/>
      <c r="E38" s="339"/>
      <c r="F38" s="339"/>
      <c r="G38" s="339"/>
      <c r="H38" s="339"/>
      <c r="I38" s="339"/>
      <c r="J38" s="339"/>
      <c r="K38" s="339"/>
      <c r="L38" s="339"/>
      <c r="M38" s="339"/>
      <c r="N38" s="339"/>
      <c r="O38" s="339"/>
    </row>
    <row r="39" spans="2:15" ht="15.95" customHeight="1">
      <c r="B39" s="73" t="s">
        <v>137</v>
      </c>
      <c r="C39" s="472" t="s">
        <v>233</v>
      </c>
      <c r="D39" s="339"/>
      <c r="E39" s="339"/>
      <c r="F39" s="339"/>
      <c r="G39" s="339"/>
      <c r="H39" s="339"/>
      <c r="I39" s="339"/>
      <c r="J39" s="339"/>
      <c r="K39" s="339"/>
      <c r="L39" s="339"/>
      <c r="M39" s="339"/>
      <c r="N39" s="339"/>
      <c r="O39" s="339"/>
    </row>
    <row r="40" spans="2:15" ht="15.95" customHeight="1">
      <c r="B40" s="73"/>
      <c r="C40" s="339"/>
      <c r="D40" s="339"/>
      <c r="E40" s="339"/>
      <c r="F40" s="339"/>
      <c r="G40" s="339"/>
      <c r="H40" s="339"/>
      <c r="I40" s="339"/>
      <c r="J40" s="339"/>
      <c r="K40" s="339"/>
      <c r="L40" s="339"/>
      <c r="M40" s="339"/>
      <c r="N40" s="339"/>
      <c r="O40" s="339"/>
    </row>
    <row r="41" spans="2:15" ht="17.25" customHeight="1">
      <c r="B41" s="73" t="s">
        <v>139</v>
      </c>
      <c r="C41" s="473" t="s">
        <v>234</v>
      </c>
      <c r="D41" s="339"/>
      <c r="E41" s="339"/>
      <c r="F41" s="339"/>
      <c r="G41" s="339"/>
      <c r="H41" s="339"/>
      <c r="I41" s="339"/>
      <c r="J41" s="339"/>
      <c r="K41" s="339"/>
      <c r="L41" s="339"/>
      <c r="M41" s="339"/>
      <c r="N41" s="339"/>
      <c r="O41" s="339"/>
    </row>
    <row r="42" spans="2:15" ht="15.95" customHeight="1">
      <c r="B42" s="73" t="s">
        <v>141</v>
      </c>
      <c r="C42" s="472" t="s">
        <v>235</v>
      </c>
      <c r="D42" s="339"/>
      <c r="E42" s="339"/>
      <c r="F42" s="339"/>
      <c r="G42" s="339"/>
      <c r="H42" s="339"/>
      <c r="I42" s="339"/>
      <c r="J42" s="339"/>
      <c r="K42" s="339"/>
      <c r="L42" s="339"/>
      <c r="M42" s="339"/>
      <c r="N42" s="339"/>
      <c r="O42" s="339"/>
    </row>
    <row r="43" spans="2:15" ht="15.95" customHeight="1">
      <c r="B43" s="28"/>
      <c r="C43" s="339"/>
      <c r="D43" s="339"/>
      <c r="E43" s="339"/>
      <c r="F43" s="339"/>
      <c r="G43" s="339"/>
      <c r="H43" s="339"/>
      <c r="I43" s="339"/>
      <c r="J43" s="339"/>
      <c r="K43" s="339"/>
      <c r="L43" s="339"/>
      <c r="M43" s="339"/>
      <c r="N43" s="339"/>
      <c r="O43" s="339"/>
    </row>
    <row r="44" spans="2:15" ht="15.95" customHeight="1">
      <c r="B44" s="28"/>
      <c r="C44" s="339"/>
      <c r="D44" s="339"/>
      <c r="E44" s="339"/>
      <c r="F44" s="339"/>
      <c r="G44" s="339"/>
      <c r="H44" s="339"/>
      <c r="I44" s="339"/>
      <c r="J44" s="339"/>
      <c r="K44" s="339"/>
      <c r="L44" s="339"/>
      <c r="M44" s="339"/>
      <c r="N44" s="339"/>
      <c r="O44" s="339"/>
    </row>
    <row r="45" spans="2:15" ht="11.25" customHeight="1">
      <c r="B45" s="28"/>
      <c r="C45" s="9"/>
      <c r="D45" s="9"/>
      <c r="E45" s="9"/>
      <c r="F45" s="9"/>
      <c r="G45" s="9"/>
      <c r="H45" s="9"/>
      <c r="I45" s="9"/>
      <c r="J45" s="9"/>
      <c r="K45" s="9"/>
      <c r="L45" s="9"/>
      <c r="M45" s="9"/>
      <c r="N45" s="9"/>
      <c r="O45" s="9"/>
    </row>
  </sheetData>
  <sheetProtection algorithmName="SHA-512" hashValue="DceK6K1RRxl/fJP6E8dFR1LjcRCi0uPRlAEA5Kk3beGuMReIQSqXEnWbWbzlY7xBZbc00mLGJHlNXqC3Q0nmVg==" saltValue="ztxZR4PQDzptRcvBNF+4aA==" spinCount="100000" sheet="1" objects="1" scenarios="1"/>
  <mergeCells count="52">
    <mergeCell ref="L2:O2"/>
    <mergeCell ref="G20:I21"/>
    <mergeCell ref="G22:I23"/>
    <mergeCell ref="G24:I25"/>
    <mergeCell ref="J24:K25"/>
    <mergeCell ref="L24:M25"/>
    <mergeCell ref="L16:M17"/>
    <mergeCell ref="N16:O17"/>
    <mergeCell ref="J22:K23"/>
    <mergeCell ref="L22:M23"/>
    <mergeCell ref="I14:O14"/>
    <mergeCell ref="N18:O25"/>
    <mergeCell ref="J16:K17"/>
    <mergeCell ref="L18:M19"/>
    <mergeCell ref="J20:K21"/>
    <mergeCell ref="L20:M21"/>
    <mergeCell ref="B20:F20"/>
    <mergeCell ref="B21:C21"/>
    <mergeCell ref="E21:F21"/>
    <mergeCell ref="E19:F19"/>
    <mergeCell ref="G18:I19"/>
    <mergeCell ref="J18:K19"/>
    <mergeCell ref="B3:O3"/>
    <mergeCell ref="C6:F6"/>
    <mergeCell ref="J10:K10"/>
    <mergeCell ref="L10:N10"/>
    <mergeCell ref="B12:F15"/>
    <mergeCell ref="L15:O15"/>
    <mergeCell ref="G12:H12"/>
    <mergeCell ref="G13:H13"/>
    <mergeCell ref="G15:H15"/>
    <mergeCell ref="I12:O12"/>
    <mergeCell ref="I13:O13"/>
    <mergeCell ref="I15:K15"/>
    <mergeCell ref="B18:F18"/>
    <mergeCell ref="B19:C19"/>
    <mergeCell ref="R5:W5"/>
    <mergeCell ref="B22:F22"/>
    <mergeCell ref="B23:C23"/>
    <mergeCell ref="E23:F23"/>
    <mergeCell ref="C42:O44"/>
    <mergeCell ref="C41:O41"/>
    <mergeCell ref="B24:F24"/>
    <mergeCell ref="B25:C25"/>
    <mergeCell ref="E25:F25"/>
    <mergeCell ref="C39:O40"/>
    <mergeCell ref="C37:O38"/>
    <mergeCell ref="C35:O36"/>
    <mergeCell ref="C33:O34"/>
    <mergeCell ref="C27:O32"/>
    <mergeCell ref="B16:F17"/>
    <mergeCell ref="G16:I17"/>
  </mergeCells>
  <phoneticPr fontId="16"/>
  <hyperlinks>
    <hyperlink ref="R5" location="入力_公費負担!A1" display="入力フォーム（公営費）に戻る" xr:uid="{88364F87-48B5-475F-BE91-D6E1EFA60B80}"/>
    <hyperlink ref="R5:W5" location="入力_公費負担!A44" display="入力フォーム（公営費）に戻る" xr:uid="{37E6646E-C853-4FC2-AC0F-796FAFBEC42A}"/>
  </hyperlinks>
  <printOptions horizontalCentered="1"/>
  <pageMargins left="0.35433070866141742" right="0.35433070866141742" top="0.59055118110236227" bottom="0.39370078740157483" header="0.31496062992125978" footer="0.31496062992125978"/>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rgb="FF7030A0"/>
    <pageSetUpPr fitToPage="1"/>
  </sheetPr>
  <dimension ref="A1:W40"/>
  <sheetViews>
    <sheetView view="pageBreakPreview" zoomScaleNormal="100" zoomScaleSheetLayoutView="100" workbookViewId="0">
      <selection activeCell="X15" sqref="X15"/>
    </sheetView>
  </sheetViews>
  <sheetFormatPr defaultColWidth="6.625" defaultRowHeight="21" customHeight="1"/>
  <cols>
    <col min="1" max="1" width="2.5" style="1" customWidth="1"/>
    <col min="2" max="2" width="1.875" style="1" customWidth="1"/>
    <col min="3" max="15" width="6.625" style="1" customWidth="1"/>
    <col min="16" max="16" width="1.875" style="1" customWidth="1"/>
    <col min="17" max="17" width="6.625" style="1" customWidth="1"/>
    <col min="18" max="16384" width="6.625" style="1"/>
  </cols>
  <sheetData>
    <row r="1" spans="1:23" ht="21" customHeight="1">
      <c r="A1" s="1" t="s">
        <v>143</v>
      </c>
    </row>
    <row r="2" spans="1:23" ht="9.75" customHeight="1"/>
    <row r="3" spans="1:23" ht="21" customHeight="1">
      <c r="A3" s="64"/>
      <c r="B3" s="372" t="s">
        <v>144</v>
      </c>
      <c r="C3" s="339"/>
      <c r="D3" s="339"/>
      <c r="E3" s="339"/>
      <c r="F3" s="339"/>
      <c r="G3" s="339"/>
      <c r="H3" s="339"/>
      <c r="I3" s="339"/>
      <c r="J3" s="339"/>
      <c r="K3" s="339"/>
      <c r="L3" s="339"/>
      <c r="M3" s="339"/>
      <c r="N3" s="339"/>
      <c r="O3" s="339"/>
      <c r="P3" s="339"/>
    </row>
    <row r="4" spans="1:23" ht="6" customHeight="1">
      <c r="B4" s="25"/>
      <c r="C4" s="25"/>
      <c r="D4" s="25"/>
      <c r="E4" s="25"/>
      <c r="F4" s="25"/>
      <c r="G4" s="25"/>
      <c r="H4" s="25"/>
      <c r="I4" s="25"/>
      <c r="J4" s="25"/>
      <c r="K4" s="25"/>
      <c r="L4" s="25"/>
      <c r="M4" s="25"/>
      <c r="N4" s="25"/>
      <c r="O4" s="25"/>
      <c r="P4" s="25"/>
    </row>
    <row r="5" spans="1:23" ht="9.75" customHeight="1">
      <c r="B5" s="36"/>
      <c r="O5" s="63"/>
      <c r="P5" s="34"/>
    </row>
    <row r="6" spans="1:23" ht="21" customHeight="1">
      <c r="A6" s="21"/>
      <c r="B6" s="59"/>
      <c r="D6" s="21"/>
      <c r="E6" s="21"/>
      <c r="F6" s="21"/>
      <c r="G6" s="21"/>
      <c r="H6" s="21"/>
      <c r="I6" s="21"/>
      <c r="J6" s="21"/>
      <c r="K6" s="21"/>
      <c r="L6" s="21"/>
      <c r="M6" s="21"/>
      <c r="N6" s="21"/>
      <c r="O6" s="63" t="s">
        <v>145</v>
      </c>
      <c r="P6" s="27"/>
      <c r="R6" s="429" t="s">
        <v>417</v>
      </c>
      <c r="S6" s="429"/>
      <c r="T6" s="429"/>
      <c r="U6" s="429"/>
      <c r="V6" s="429"/>
      <c r="W6" s="429"/>
    </row>
    <row r="7" spans="1:23" ht="21" customHeight="1">
      <c r="A7" s="21"/>
      <c r="B7" s="59"/>
      <c r="C7" s="1" t="s">
        <v>146</v>
      </c>
      <c r="D7" s="21"/>
      <c r="E7" s="21"/>
      <c r="F7" s="21"/>
      <c r="G7" s="21"/>
      <c r="H7" s="21"/>
      <c r="I7" s="21"/>
      <c r="J7" s="21"/>
      <c r="K7" s="21"/>
      <c r="L7" s="21"/>
      <c r="M7" s="21"/>
      <c r="N7" s="21"/>
      <c r="O7" s="63"/>
      <c r="P7" s="27"/>
    </row>
    <row r="8" spans="1:23" ht="21" customHeight="1">
      <c r="A8" s="21"/>
      <c r="B8" s="59"/>
      <c r="P8" s="27"/>
    </row>
    <row r="9" spans="1:23" ht="21" customHeight="1">
      <c r="B9" s="29"/>
      <c r="G9" s="376" t="s">
        <v>74</v>
      </c>
      <c r="H9" s="339"/>
      <c r="I9" s="375" t="str">
        <f>IF(入力_公費負担!E43="","",入力_公費負担!E43)</f>
        <v/>
      </c>
      <c r="J9" s="339"/>
      <c r="K9" s="339"/>
      <c r="L9" s="339"/>
      <c r="M9" s="339"/>
      <c r="N9" s="339"/>
      <c r="O9" s="339"/>
      <c r="P9" s="27"/>
    </row>
    <row r="10" spans="1:23" ht="21" customHeight="1">
      <c r="B10" s="29"/>
      <c r="G10" s="376"/>
      <c r="H10" s="339"/>
      <c r="I10" s="359" t="str">
        <f>IF(入力_公費負担!E44="","",入力_公費負担!E44)</f>
        <v/>
      </c>
      <c r="J10" s="339"/>
      <c r="K10" s="339"/>
      <c r="L10" s="339"/>
      <c r="M10" s="339"/>
      <c r="N10" s="339"/>
      <c r="O10" s="339"/>
      <c r="P10" s="27"/>
    </row>
    <row r="11" spans="1:23" ht="21" customHeight="1">
      <c r="B11" s="29"/>
      <c r="G11" s="376" t="s">
        <v>147</v>
      </c>
      <c r="H11" s="339"/>
      <c r="I11" s="374" t="str">
        <f>IF(入力_公費負担!E42="","",入力_公費負担!E42)</f>
        <v/>
      </c>
      <c r="J11" s="339"/>
      <c r="K11" s="339"/>
      <c r="L11" s="339"/>
      <c r="M11" s="339"/>
      <c r="N11" s="339"/>
      <c r="O11" s="57" t="s">
        <v>75</v>
      </c>
      <c r="P11" s="27"/>
    </row>
    <row r="12" spans="1:23" ht="21" customHeight="1">
      <c r="B12" s="29"/>
      <c r="G12" s="379" t="s">
        <v>148</v>
      </c>
      <c r="H12" s="339"/>
      <c r="I12" s="379" t="str">
        <f>IF(入力_公費負担!E46="","",入力_公費負担!E46)</f>
        <v/>
      </c>
      <c r="J12" s="339"/>
      <c r="K12" s="379" t="str">
        <f>IF(入力_公費負担!E47="","",入力_公費負担!E47)</f>
        <v/>
      </c>
      <c r="L12" s="339"/>
      <c r="M12" s="339"/>
      <c r="N12" s="339"/>
      <c r="O12" s="57" t="s">
        <v>75</v>
      </c>
      <c r="P12" s="27"/>
    </row>
    <row r="13" spans="1:23" ht="21" customHeight="1">
      <c r="B13" s="29"/>
      <c r="G13" s="379" t="s">
        <v>149</v>
      </c>
      <c r="H13" s="339"/>
      <c r="I13" s="481" t="str">
        <f>IF(入力_公費負担!E45="","",入力_公費負担!E45)</f>
        <v/>
      </c>
      <c r="J13" s="339"/>
      <c r="K13" s="339"/>
      <c r="L13" s="339"/>
      <c r="M13" s="339"/>
      <c r="N13" s="339"/>
      <c r="O13" s="57"/>
      <c r="P13" s="27"/>
    </row>
    <row r="14" spans="1:23" ht="21" customHeight="1">
      <c r="B14" s="29"/>
      <c r="J14" s="43"/>
      <c r="K14" s="43"/>
      <c r="L14" s="43"/>
      <c r="M14" s="43"/>
      <c r="N14" s="43"/>
      <c r="O14" s="43"/>
      <c r="P14" s="27"/>
    </row>
    <row r="15" spans="1:23" ht="21" customHeight="1">
      <c r="B15" s="29"/>
      <c r="C15" s="415" t="s">
        <v>419</v>
      </c>
      <c r="D15" s="415"/>
      <c r="E15" s="415"/>
      <c r="F15" s="415"/>
      <c r="G15" s="415"/>
      <c r="H15" s="415"/>
      <c r="I15" s="415"/>
      <c r="J15" s="415"/>
      <c r="K15" s="415"/>
      <c r="L15" s="415"/>
      <c r="M15" s="415"/>
      <c r="N15" s="415"/>
      <c r="O15" s="415"/>
      <c r="P15" s="27"/>
    </row>
    <row r="16" spans="1:23" ht="21" customHeight="1">
      <c r="B16" s="29"/>
      <c r="C16" s="415"/>
      <c r="D16" s="415"/>
      <c r="E16" s="415"/>
      <c r="F16" s="415"/>
      <c r="G16" s="415"/>
      <c r="H16" s="415"/>
      <c r="I16" s="415"/>
      <c r="J16" s="415"/>
      <c r="K16" s="415"/>
      <c r="L16" s="415"/>
      <c r="M16" s="415"/>
      <c r="N16" s="415"/>
      <c r="O16" s="415"/>
      <c r="P16" s="27"/>
    </row>
    <row r="17" spans="1:16" ht="9.75" customHeight="1">
      <c r="B17" s="29"/>
      <c r="P17" s="27"/>
    </row>
    <row r="18" spans="1:16" ht="24.95" customHeight="1">
      <c r="B18" s="29"/>
      <c r="C18" s="331" t="s">
        <v>21</v>
      </c>
      <c r="D18" s="343"/>
      <c r="E18" s="419">
        <f>燃_内訳書!L21</f>
        <v>0</v>
      </c>
      <c r="F18" s="352"/>
      <c r="G18" s="352"/>
      <c r="H18" s="420" t="s">
        <v>151</v>
      </c>
      <c r="I18" s="352"/>
      <c r="J18" s="352"/>
      <c r="K18" s="352"/>
      <c r="L18" s="418"/>
      <c r="M18" s="352"/>
      <c r="N18" s="352"/>
      <c r="O18" s="343"/>
      <c r="P18" s="27"/>
    </row>
    <row r="19" spans="1:16" ht="24.95" customHeight="1">
      <c r="A19" s="27"/>
      <c r="B19" s="29"/>
      <c r="C19" s="331" t="s">
        <v>152</v>
      </c>
      <c r="D19" s="343"/>
      <c r="E19" s="417" t="s">
        <v>153</v>
      </c>
      <c r="F19" s="352"/>
      <c r="G19" s="352"/>
      <c r="H19" s="352"/>
      <c r="I19" s="352"/>
      <c r="J19" s="352"/>
      <c r="K19" s="352"/>
      <c r="L19" s="352"/>
      <c r="M19" s="352"/>
      <c r="N19" s="352"/>
      <c r="O19" s="343"/>
      <c r="P19" s="27"/>
    </row>
    <row r="20" spans="1:16" ht="24.95" customHeight="1">
      <c r="A20" s="67"/>
      <c r="B20" s="60"/>
      <c r="C20" s="331" t="s">
        <v>154</v>
      </c>
      <c r="D20" s="343"/>
      <c r="E20" s="421" t="str">
        <f>CONCATENATE(選管入力用!B2,"執行　",選管入力用!B4)</f>
        <v>令和７年７月２０日執行　那覇市議会議員一般選挙</v>
      </c>
      <c r="F20" s="352"/>
      <c r="G20" s="352"/>
      <c r="H20" s="352"/>
      <c r="I20" s="352"/>
      <c r="J20" s="352"/>
      <c r="K20" s="352"/>
      <c r="L20" s="352"/>
      <c r="M20" s="352"/>
      <c r="N20" s="352"/>
      <c r="O20" s="343"/>
      <c r="P20" s="27"/>
    </row>
    <row r="21" spans="1:16" ht="24.95" customHeight="1">
      <c r="A21" s="67"/>
      <c r="B21" s="60"/>
      <c r="C21" s="331" t="s">
        <v>2</v>
      </c>
      <c r="D21" s="343"/>
      <c r="E21" s="417" t="str">
        <f>IF(入力_公費負担!E4="","",入力_公費負担!E4)</f>
        <v/>
      </c>
      <c r="F21" s="352"/>
      <c r="G21" s="352"/>
      <c r="H21" s="352"/>
      <c r="I21" s="352"/>
      <c r="J21" s="352"/>
      <c r="K21" s="352"/>
      <c r="L21" s="352"/>
      <c r="M21" s="352"/>
      <c r="N21" s="352"/>
      <c r="O21" s="343"/>
      <c r="P21" s="27"/>
    </row>
    <row r="22" spans="1:16" ht="21" customHeight="1">
      <c r="A22" s="67"/>
      <c r="B22" s="60"/>
      <c r="C22" s="331" t="s">
        <v>155</v>
      </c>
      <c r="D22" s="332"/>
      <c r="E22" s="331" t="s">
        <v>23</v>
      </c>
      <c r="F22" s="352"/>
      <c r="G22" s="352"/>
      <c r="H22" s="352"/>
      <c r="I22" s="343"/>
      <c r="J22" s="331" t="s">
        <v>24</v>
      </c>
      <c r="K22" s="352"/>
      <c r="L22" s="352"/>
      <c r="M22" s="343"/>
      <c r="N22" s="331" t="s">
        <v>25</v>
      </c>
      <c r="O22" s="343"/>
      <c r="P22" s="27"/>
    </row>
    <row r="23" spans="1:16" ht="21" customHeight="1">
      <c r="A23" s="67"/>
      <c r="B23" s="60"/>
      <c r="C23" s="333"/>
      <c r="D23" s="334"/>
      <c r="E23" s="344" t="str">
        <f>IF(入力_公費負担!E64="","",入力_公費負担!E64)</f>
        <v/>
      </c>
      <c r="F23" s="338"/>
      <c r="G23" s="338"/>
      <c r="H23" s="338"/>
      <c r="I23" s="332"/>
      <c r="J23" s="344" t="str">
        <f>IF(入力_公費負担!E65="","",入力_公費負担!E65)</f>
        <v/>
      </c>
      <c r="K23" s="338"/>
      <c r="L23" s="338"/>
      <c r="M23" s="332"/>
      <c r="N23" s="344" t="str">
        <f>IF(入力_公費負担!E66="","1　普通"&amp;CHAR(10)&amp;CHAR(10)&amp;"2　当座",入力_公費負担!E66)</f>
        <v>1　普通
2　当座</v>
      </c>
      <c r="O23" s="332"/>
      <c r="P23" s="27"/>
    </row>
    <row r="24" spans="1:16" ht="21" customHeight="1">
      <c r="A24" s="67"/>
      <c r="B24" s="60"/>
      <c r="C24" s="333"/>
      <c r="D24" s="334"/>
      <c r="E24" s="333"/>
      <c r="F24" s="339"/>
      <c r="G24" s="339"/>
      <c r="H24" s="339"/>
      <c r="I24" s="334"/>
      <c r="J24" s="333"/>
      <c r="K24" s="339"/>
      <c r="L24" s="339"/>
      <c r="M24" s="334"/>
      <c r="N24" s="333"/>
      <c r="O24" s="334"/>
      <c r="P24" s="27"/>
    </row>
    <row r="25" spans="1:16" ht="21" customHeight="1">
      <c r="A25" s="68"/>
      <c r="B25" s="65"/>
      <c r="C25" s="333"/>
      <c r="D25" s="334"/>
      <c r="E25" s="335"/>
      <c r="F25" s="340"/>
      <c r="G25" s="340"/>
      <c r="H25" s="340"/>
      <c r="I25" s="336"/>
      <c r="J25" s="335"/>
      <c r="K25" s="340"/>
      <c r="L25" s="340"/>
      <c r="M25" s="336"/>
      <c r="N25" s="335"/>
      <c r="O25" s="336"/>
      <c r="P25" s="27"/>
    </row>
    <row r="26" spans="1:16" ht="21" customHeight="1">
      <c r="A26" s="67"/>
      <c r="B26" s="60"/>
      <c r="C26" s="333"/>
      <c r="D26" s="334"/>
      <c r="E26" s="331" t="s">
        <v>26</v>
      </c>
      <c r="F26" s="352"/>
      <c r="G26" s="352"/>
      <c r="H26" s="352"/>
      <c r="I26" s="343"/>
      <c r="J26" s="331" t="s">
        <v>156</v>
      </c>
      <c r="K26" s="352"/>
      <c r="L26" s="352"/>
      <c r="M26" s="352"/>
      <c r="N26" s="352"/>
      <c r="O26" s="343"/>
      <c r="P26" s="27"/>
    </row>
    <row r="27" spans="1:16" ht="21" customHeight="1">
      <c r="A27" s="67"/>
      <c r="B27" s="60"/>
      <c r="C27" s="333"/>
      <c r="D27" s="334"/>
      <c r="E27" s="482" t="str">
        <f>IF(入力_公費負担!E67="","",入力_公費負担!E67)</f>
        <v/>
      </c>
      <c r="F27" s="338"/>
      <c r="G27" s="338"/>
      <c r="H27" s="338"/>
      <c r="I27" s="332"/>
      <c r="J27" s="337" t="str">
        <f>IF(入力_公費負担!E68="","",入力_公費負担!E68)</f>
        <v/>
      </c>
      <c r="K27" s="338"/>
      <c r="L27" s="338"/>
      <c r="M27" s="338"/>
      <c r="N27" s="338"/>
      <c r="O27" s="332"/>
      <c r="P27" s="27"/>
    </row>
    <row r="28" spans="1:16" ht="21" customHeight="1">
      <c r="A28" s="69"/>
      <c r="B28" s="66"/>
      <c r="C28" s="335"/>
      <c r="D28" s="336"/>
      <c r="E28" s="335"/>
      <c r="F28" s="340"/>
      <c r="G28" s="340"/>
      <c r="H28" s="340"/>
      <c r="I28" s="336"/>
      <c r="J28" s="335"/>
      <c r="K28" s="340"/>
      <c r="L28" s="340"/>
      <c r="M28" s="340"/>
      <c r="N28" s="340"/>
      <c r="O28" s="336"/>
      <c r="P28" s="27"/>
    </row>
    <row r="29" spans="1:16" ht="9.75" customHeight="1">
      <c r="A29" s="27"/>
      <c r="B29" s="26"/>
      <c r="C29" s="25"/>
      <c r="D29" s="25"/>
      <c r="E29" s="25"/>
      <c r="F29" s="25"/>
      <c r="G29" s="25"/>
      <c r="H29" s="25"/>
      <c r="I29" s="25"/>
      <c r="J29" s="25"/>
      <c r="K29" s="25"/>
      <c r="L29" s="25"/>
      <c r="M29" s="25"/>
      <c r="N29" s="25"/>
      <c r="O29" s="25"/>
      <c r="P29" s="24"/>
    </row>
    <row r="30" spans="1:16" ht="21" customHeight="1">
      <c r="A30" s="376" t="s">
        <v>96</v>
      </c>
      <c r="B30" s="339"/>
      <c r="C30" s="339"/>
      <c r="P30" s="35"/>
    </row>
    <row r="31" spans="1:16" ht="21" customHeight="1">
      <c r="A31" s="72">
        <v>1</v>
      </c>
      <c r="B31" s="37"/>
      <c r="C31" s="416" t="s">
        <v>157</v>
      </c>
      <c r="D31" s="339"/>
      <c r="E31" s="339"/>
      <c r="F31" s="339"/>
      <c r="G31" s="339"/>
      <c r="H31" s="339"/>
      <c r="I31" s="339"/>
      <c r="J31" s="339"/>
      <c r="K31" s="339"/>
      <c r="L31" s="339"/>
      <c r="M31" s="339"/>
      <c r="N31" s="339"/>
      <c r="O31" s="339"/>
      <c r="P31" s="339"/>
    </row>
    <row r="32" spans="1:16" ht="21" customHeight="1">
      <c r="A32" s="37"/>
      <c r="B32" s="37"/>
      <c r="C32" s="339"/>
      <c r="D32" s="339"/>
      <c r="E32" s="339"/>
      <c r="F32" s="339"/>
      <c r="G32" s="339"/>
      <c r="H32" s="339"/>
      <c r="I32" s="339"/>
      <c r="J32" s="339"/>
      <c r="K32" s="339"/>
      <c r="L32" s="339"/>
      <c r="M32" s="339"/>
      <c r="N32" s="339"/>
      <c r="O32" s="339"/>
      <c r="P32" s="339"/>
    </row>
    <row r="33" spans="1:16" ht="21" customHeight="1">
      <c r="A33" s="37"/>
      <c r="B33" s="37"/>
      <c r="C33" s="339"/>
      <c r="D33" s="339"/>
      <c r="E33" s="339"/>
      <c r="F33" s="339"/>
      <c r="G33" s="339"/>
      <c r="H33" s="339"/>
      <c r="I33" s="339"/>
      <c r="J33" s="339"/>
      <c r="K33" s="339"/>
      <c r="L33" s="339"/>
      <c r="M33" s="339"/>
      <c r="N33" s="339"/>
      <c r="O33" s="339"/>
      <c r="P33" s="339"/>
    </row>
    <row r="34" spans="1:16" ht="21" customHeight="1">
      <c r="A34" s="37"/>
      <c r="B34" s="37"/>
      <c r="C34" s="339"/>
      <c r="D34" s="339"/>
      <c r="E34" s="339"/>
      <c r="F34" s="339"/>
      <c r="G34" s="339"/>
      <c r="H34" s="339"/>
      <c r="I34" s="339"/>
      <c r="J34" s="339"/>
      <c r="K34" s="339"/>
      <c r="L34" s="339"/>
      <c r="M34" s="339"/>
      <c r="N34" s="339"/>
      <c r="O34" s="339"/>
      <c r="P34" s="339"/>
    </row>
    <row r="35" spans="1:16" ht="21" customHeight="1">
      <c r="A35" s="37"/>
      <c r="B35" s="37"/>
      <c r="C35" s="339"/>
      <c r="D35" s="339"/>
      <c r="E35" s="339"/>
      <c r="F35" s="339"/>
      <c r="G35" s="339"/>
      <c r="H35" s="339"/>
      <c r="I35" s="339"/>
      <c r="J35" s="339"/>
      <c r="K35" s="339"/>
      <c r="L35" s="339"/>
      <c r="M35" s="339"/>
      <c r="N35" s="339"/>
      <c r="O35" s="339"/>
      <c r="P35" s="339"/>
    </row>
    <row r="36" spans="1:16" ht="21" customHeight="1">
      <c r="A36" s="72">
        <v>2</v>
      </c>
      <c r="B36" s="37"/>
      <c r="C36" s="411" t="s">
        <v>158</v>
      </c>
      <c r="D36" s="339"/>
      <c r="E36" s="339"/>
      <c r="F36" s="339"/>
      <c r="G36" s="339"/>
      <c r="H36" s="339"/>
      <c r="I36" s="339"/>
      <c r="J36" s="339"/>
      <c r="K36" s="339"/>
      <c r="L36" s="339"/>
      <c r="M36" s="339"/>
      <c r="N36" s="339"/>
      <c r="O36" s="339"/>
      <c r="P36" s="339"/>
    </row>
    <row r="37" spans="1:16" ht="15.95" customHeight="1">
      <c r="A37" s="72">
        <v>3</v>
      </c>
      <c r="B37" s="37"/>
      <c r="C37" s="416" t="s">
        <v>159</v>
      </c>
      <c r="D37" s="339"/>
      <c r="E37" s="339"/>
      <c r="F37" s="339"/>
      <c r="G37" s="339"/>
      <c r="H37" s="339"/>
      <c r="I37" s="339"/>
      <c r="J37" s="339"/>
      <c r="K37" s="339"/>
      <c r="L37" s="339"/>
      <c r="M37" s="339"/>
      <c r="N37" s="339"/>
      <c r="O37" s="339"/>
      <c r="P37" s="339"/>
    </row>
    <row r="38" spans="1:16" ht="15.95" customHeight="1">
      <c r="A38" s="37"/>
      <c r="B38" s="37"/>
      <c r="C38" s="339"/>
      <c r="D38" s="339"/>
      <c r="E38" s="339"/>
      <c r="F38" s="339"/>
      <c r="G38" s="339"/>
      <c r="H38" s="339"/>
      <c r="I38" s="339"/>
      <c r="J38" s="339"/>
      <c r="K38" s="339"/>
      <c r="L38" s="339"/>
      <c r="M38" s="339"/>
      <c r="N38" s="339"/>
      <c r="O38" s="339"/>
      <c r="P38" s="339"/>
    </row>
    <row r="39" spans="1:16" ht="15.95" customHeight="1">
      <c r="A39" s="72">
        <v>4</v>
      </c>
      <c r="C39" s="416" t="s">
        <v>160</v>
      </c>
      <c r="D39" s="339"/>
      <c r="E39" s="339"/>
      <c r="F39" s="339"/>
      <c r="G39" s="339"/>
      <c r="H39" s="339"/>
      <c r="I39" s="339"/>
      <c r="J39" s="339"/>
      <c r="K39" s="339"/>
      <c r="L39" s="339"/>
      <c r="M39" s="339"/>
      <c r="N39" s="339"/>
      <c r="O39" s="339"/>
      <c r="P39" s="339"/>
    </row>
    <row r="40" spans="1:16" ht="15.95" customHeight="1">
      <c r="C40" s="339"/>
      <c r="D40" s="339"/>
      <c r="E40" s="339"/>
      <c r="F40" s="339"/>
      <c r="G40" s="339"/>
      <c r="H40" s="339"/>
      <c r="I40" s="339"/>
      <c r="J40" s="339"/>
      <c r="K40" s="339"/>
      <c r="L40" s="339"/>
      <c r="M40" s="339"/>
      <c r="N40" s="339"/>
      <c r="O40" s="339"/>
      <c r="P40" s="339"/>
    </row>
  </sheetData>
  <sheetProtection algorithmName="SHA-512" hashValue="vbuBnxWZT3OvGiamQAVQ05CEvGzvTX73uHeocOsd3NIe+UfvFmgO4E8fBfanjmlLjRIsdw7sW+QN0CM76P+9hQ==" saltValue="70eLY+Y1nA+PIoDyllCmQg==" spinCount="100000" sheet="1" objects="1" scenarios="1"/>
  <mergeCells count="40">
    <mergeCell ref="C36:P36"/>
    <mergeCell ref="C31:P35"/>
    <mergeCell ref="C37:P38"/>
    <mergeCell ref="C39:P40"/>
    <mergeCell ref="C22:D28"/>
    <mergeCell ref="E22:I22"/>
    <mergeCell ref="J22:M22"/>
    <mergeCell ref="N22:O22"/>
    <mergeCell ref="E23:I25"/>
    <mergeCell ref="J23:M25"/>
    <mergeCell ref="N23:O25"/>
    <mergeCell ref="E26:I26"/>
    <mergeCell ref="J26:O26"/>
    <mergeCell ref="E27:I28"/>
    <mergeCell ref="J27:O28"/>
    <mergeCell ref="A30:C30"/>
    <mergeCell ref="C19:D19"/>
    <mergeCell ref="E19:O19"/>
    <mergeCell ref="C20:D20"/>
    <mergeCell ref="E20:O20"/>
    <mergeCell ref="C21:D21"/>
    <mergeCell ref="E21:O21"/>
    <mergeCell ref="B3:P3"/>
    <mergeCell ref="G9:H9"/>
    <mergeCell ref="I9:O9"/>
    <mergeCell ref="G10:H10"/>
    <mergeCell ref="I10:O10"/>
    <mergeCell ref="R6:W6"/>
    <mergeCell ref="C15:O16"/>
    <mergeCell ref="C18:D18"/>
    <mergeCell ref="E18:G18"/>
    <mergeCell ref="H18:K18"/>
    <mergeCell ref="L18:O18"/>
    <mergeCell ref="G11:H11"/>
    <mergeCell ref="I11:N11"/>
    <mergeCell ref="G12:H12"/>
    <mergeCell ref="I12:J12"/>
    <mergeCell ref="K12:N12"/>
    <mergeCell ref="G13:H13"/>
    <mergeCell ref="I13:N13"/>
  </mergeCells>
  <phoneticPr fontId="16"/>
  <hyperlinks>
    <hyperlink ref="R6" location="入力_公費負担!A1" display="入力フォーム（公営費）に戻る" xr:uid="{A3033DF8-7EEA-461D-84A2-71A302E38174}"/>
    <hyperlink ref="R6:W6" location="入力_公費負担!A44" display="入力フォーム（公営費）に戻る" xr:uid="{8A608500-E094-4CA2-8751-73D1E752046D}"/>
  </hyperlinks>
  <printOptions horizontalCentered="1"/>
  <pageMargins left="0.47244094488188981" right="0.47244094488188981" top="0.55118110236220474" bottom="0.74803149606299213" header="0.31496062992125978" footer="0.31496062992125978"/>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tabColor rgb="FF7030A0"/>
    <pageSetUpPr fitToPage="1"/>
  </sheetPr>
  <dimension ref="A1:U30"/>
  <sheetViews>
    <sheetView view="pageBreakPreview" topLeftCell="A3" zoomScaleNormal="100" zoomScaleSheetLayoutView="100" workbookViewId="0">
      <selection activeCell="X15" sqref="X15"/>
    </sheetView>
  </sheetViews>
  <sheetFormatPr defaultColWidth="6.875" defaultRowHeight="28.5" customHeight="1"/>
  <cols>
    <col min="1" max="16" width="6.875" style="1" customWidth="1"/>
    <col min="17" max="17" width="10.5" style="1" bestFit="1" customWidth="1"/>
    <col min="18" max="18" width="6.875" style="1" customWidth="1"/>
    <col min="19" max="16384" width="6.875" style="1"/>
  </cols>
  <sheetData>
    <row r="1" spans="1:21" ht="28.5" customHeight="1">
      <c r="A1" s="374" t="s">
        <v>175</v>
      </c>
      <c r="B1" s="339"/>
      <c r="C1" s="339"/>
      <c r="D1" s="339"/>
      <c r="E1" s="339"/>
      <c r="F1" s="339"/>
    </row>
    <row r="2" spans="1:21" ht="28.5" customHeight="1">
      <c r="A2" s="1" t="s">
        <v>411</v>
      </c>
    </row>
    <row r="4" spans="1:21" ht="28.5" customHeight="1">
      <c r="A4" s="40"/>
      <c r="B4" s="40"/>
      <c r="C4" s="40"/>
      <c r="D4" s="40"/>
      <c r="E4" s="40"/>
      <c r="F4" s="40"/>
      <c r="G4" s="40"/>
      <c r="J4" s="422" t="str">
        <f>IF(入力_公費負担!$E$4="","","候補者氏名　"&amp;入力_公費負担!$E$4)</f>
        <v/>
      </c>
      <c r="K4" s="422"/>
      <c r="L4" s="422"/>
      <c r="M4" s="422"/>
      <c r="N4" s="422"/>
      <c r="P4" s="429" t="s">
        <v>417</v>
      </c>
      <c r="Q4" s="429"/>
      <c r="R4" s="429"/>
      <c r="S4" s="429"/>
      <c r="T4" s="429"/>
      <c r="U4" s="429"/>
    </row>
    <row r="5" spans="1:21" ht="28.5" customHeight="1">
      <c r="A5" s="1" t="s">
        <v>236</v>
      </c>
      <c r="N5" s="63"/>
    </row>
    <row r="6" spans="1:21" ht="48" customHeight="1">
      <c r="A6" s="331" t="s">
        <v>237</v>
      </c>
      <c r="B6" s="343"/>
      <c r="C6" s="387" t="s">
        <v>226</v>
      </c>
      <c r="D6" s="343"/>
      <c r="E6" s="331" t="s">
        <v>238</v>
      </c>
      <c r="F6" s="352"/>
      <c r="G6" s="352"/>
      <c r="H6" s="352"/>
      <c r="I6" s="343"/>
      <c r="J6" s="491" t="s">
        <v>164</v>
      </c>
      <c r="K6" s="343"/>
      <c r="L6" s="331" t="s">
        <v>21</v>
      </c>
      <c r="M6" s="343"/>
      <c r="N6" s="55" t="s">
        <v>79</v>
      </c>
    </row>
    <row r="7" spans="1:21" ht="27" customHeight="1">
      <c r="A7" s="424" t="str">
        <f>IF(OR(入力_公費負担!E54="",ISERROR(VALUE(入力_公費負担!E54))),"　　　年",入力_公費負担!E54)</f>
        <v>　　　年</v>
      </c>
      <c r="B7" s="332"/>
      <c r="C7" s="483" t="str">
        <f>IF(H7="","",入力_公費負担!E48)</f>
        <v/>
      </c>
      <c r="D7" s="484"/>
      <c r="E7" s="342" t="str">
        <f>IF(OR(A8="",A8="　月　　日"),"",CONCATENATE(入力_公費負担!E52,"円×",入力_公費負担!G54," ℓ ＝"))</f>
        <v/>
      </c>
      <c r="F7" s="338"/>
      <c r="G7" s="338"/>
      <c r="H7" s="487" t="str">
        <f>IF(OR(A8="",A8="　月　　日"),"",入力_公費負担!K54)</f>
        <v/>
      </c>
      <c r="I7" s="488"/>
      <c r="J7" s="492" t="str">
        <f>TEXT(選管入力用!B14,"#,##0円")&amp;"×７日＝"&amp;TEXT(選管入力用!B14*7,"#,##0円")</f>
        <v>7,700円×７日＝53,900円</v>
      </c>
      <c r="K7" s="332"/>
      <c r="L7" s="495"/>
      <c r="M7" s="496"/>
      <c r="N7" s="331"/>
    </row>
    <row r="8" spans="1:21" ht="27" customHeight="1">
      <c r="A8" s="426" t="str">
        <f>IF(OR(入力_公費負担!E54="",ISERROR(VALUE(入力_公費負担!E54))),"　月　　日",入力_公費負担!E54)</f>
        <v>　月　　日</v>
      </c>
      <c r="B8" s="336"/>
      <c r="C8" s="485"/>
      <c r="D8" s="486"/>
      <c r="E8" s="335"/>
      <c r="F8" s="340"/>
      <c r="G8" s="340"/>
      <c r="H8" s="489"/>
      <c r="I8" s="490"/>
      <c r="J8" s="333"/>
      <c r="K8" s="334"/>
      <c r="L8" s="497"/>
      <c r="M8" s="498"/>
      <c r="N8" s="493"/>
    </row>
    <row r="9" spans="1:21" ht="27" customHeight="1">
      <c r="A9" s="424" t="str">
        <f>A7</f>
        <v>　　　年</v>
      </c>
      <c r="B9" s="332"/>
      <c r="C9" s="483" t="str">
        <f>IF(H9="","",入力_公費負担!E48)</f>
        <v/>
      </c>
      <c r="D9" s="484"/>
      <c r="E9" s="342" t="str">
        <f>IF(OR(A10="",A10="　月　　日"),"",CONCATENATE(入力_公費負担!E52,"円×",入力_公費負担!G55," ℓ ＝"))</f>
        <v/>
      </c>
      <c r="F9" s="338"/>
      <c r="G9" s="338"/>
      <c r="H9" s="487" t="str">
        <f>IF(OR(A10="",A10="　月　　日"),"",入力_公費負担!K55)</f>
        <v/>
      </c>
      <c r="I9" s="488"/>
      <c r="J9" s="333"/>
      <c r="K9" s="334"/>
      <c r="L9" s="497"/>
      <c r="M9" s="498"/>
      <c r="N9" s="493"/>
    </row>
    <row r="10" spans="1:21" ht="27" customHeight="1">
      <c r="A10" s="426" t="str">
        <f>IF(OR(入力_公費負担!E55="",ISERROR(VALUE(入力_公費負担!E55))),"　月　　日",入力_公費負担!E55)</f>
        <v>　月　　日</v>
      </c>
      <c r="B10" s="336"/>
      <c r="C10" s="485"/>
      <c r="D10" s="486"/>
      <c r="E10" s="335"/>
      <c r="F10" s="340"/>
      <c r="G10" s="340"/>
      <c r="H10" s="489"/>
      <c r="I10" s="490"/>
      <c r="J10" s="333"/>
      <c r="K10" s="334"/>
      <c r="L10" s="497"/>
      <c r="M10" s="498"/>
      <c r="N10" s="493"/>
    </row>
    <row r="11" spans="1:21" ht="27" customHeight="1">
      <c r="A11" s="424" t="str">
        <f>A7</f>
        <v>　　　年</v>
      </c>
      <c r="B11" s="332"/>
      <c r="C11" s="483" t="str">
        <f>IF(H11="","",入力_公費負担!E48)</f>
        <v/>
      </c>
      <c r="D11" s="484"/>
      <c r="E11" s="342" t="str">
        <f>IF(OR(A12="",A12="　月　　日"),"",CONCATENATE(入力_公費負担!E52,"円×",入力_公費負担!G56," ℓ ＝"))</f>
        <v/>
      </c>
      <c r="F11" s="338"/>
      <c r="G11" s="338"/>
      <c r="H11" s="487" t="str">
        <f>IF(OR(A12="",A12="　月　　日"),"",入力_公費負担!K56)</f>
        <v/>
      </c>
      <c r="I11" s="488"/>
      <c r="J11" s="333"/>
      <c r="K11" s="334"/>
      <c r="L11" s="497"/>
      <c r="M11" s="498"/>
      <c r="N11" s="493"/>
    </row>
    <row r="12" spans="1:21" ht="27" customHeight="1">
      <c r="A12" s="426" t="str">
        <f>IF(OR(入力_公費負担!E56="",ISERROR(VALUE(入力_公費負担!E56))),"　月　　日",入力_公費負担!E56)</f>
        <v>　月　　日</v>
      </c>
      <c r="B12" s="336"/>
      <c r="C12" s="485"/>
      <c r="D12" s="486"/>
      <c r="E12" s="335"/>
      <c r="F12" s="340"/>
      <c r="G12" s="340"/>
      <c r="H12" s="489"/>
      <c r="I12" s="490"/>
      <c r="J12" s="333"/>
      <c r="K12" s="334"/>
      <c r="L12" s="497"/>
      <c r="M12" s="498"/>
      <c r="N12" s="493"/>
    </row>
    <row r="13" spans="1:21" ht="27" customHeight="1">
      <c r="A13" s="424" t="str">
        <f>A7</f>
        <v>　　　年</v>
      </c>
      <c r="B13" s="332"/>
      <c r="C13" s="483" t="str">
        <f>IF(H13="","",入力_公費負担!E48)</f>
        <v/>
      </c>
      <c r="D13" s="484"/>
      <c r="E13" s="342" t="str">
        <f>IF(OR(A14="",A14="　月　　日"),"",CONCATENATE(入力_公費負担!E52,"円×",入力_公費負担!G57," ℓ ＝"))</f>
        <v/>
      </c>
      <c r="F13" s="338"/>
      <c r="G13" s="338"/>
      <c r="H13" s="487" t="str">
        <f>IF(OR(A14="",A14="　月　　日"),"",入力_公費負担!K57)</f>
        <v/>
      </c>
      <c r="I13" s="488"/>
      <c r="J13" s="333"/>
      <c r="K13" s="334"/>
      <c r="L13" s="497"/>
      <c r="M13" s="498"/>
      <c r="N13" s="493"/>
    </row>
    <row r="14" spans="1:21" ht="27" customHeight="1">
      <c r="A14" s="426" t="str">
        <f>IF(OR(入力_公費負担!E57="",ISERROR(VALUE(入力_公費負担!E57))),"　月　　日",入力_公費負担!E57)</f>
        <v>　月　　日</v>
      </c>
      <c r="B14" s="336"/>
      <c r="C14" s="485"/>
      <c r="D14" s="486"/>
      <c r="E14" s="335"/>
      <c r="F14" s="340"/>
      <c r="G14" s="340"/>
      <c r="H14" s="489"/>
      <c r="I14" s="490"/>
      <c r="J14" s="333"/>
      <c r="K14" s="334"/>
      <c r="L14" s="497"/>
      <c r="M14" s="498"/>
      <c r="N14" s="493"/>
    </row>
    <row r="15" spans="1:21" ht="27" customHeight="1">
      <c r="A15" s="424" t="str">
        <f>A7</f>
        <v>　　　年</v>
      </c>
      <c r="B15" s="332"/>
      <c r="C15" s="483" t="str">
        <f>IF(H15="","",入力_公費負担!E48)</f>
        <v/>
      </c>
      <c r="D15" s="484"/>
      <c r="E15" s="342" t="str">
        <f>IF(OR(A16="",A16="　月　　日"),"",CONCATENATE(入力_公費負担!E52,"円×",入力_公費負担!G58," ℓ ＝"))</f>
        <v/>
      </c>
      <c r="F15" s="338"/>
      <c r="G15" s="338"/>
      <c r="H15" s="487" t="str">
        <f>IF(OR(A16="",A16="　月　　日"),"",入力_公費負担!K58)</f>
        <v/>
      </c>
      <c r="I15" s="488"/>
      <c r="J15" s="333"/>
      <c r="K15" s="334"/>
      <c r="L15" s="497"/>
      <c r="M15" s="498"/>
      <c r="N15" s="493"/>
    </row>
    <row r="16" spans="1:21" ht="27" customHeight="1">
      <c r="A16" s="426" t="str">
        <f>IF(OR(入力_公費負担!E58="",ISERROR(VALUE(入力_公費負担!E58))),"　月　　日",入力_公費負担!E58)</f>
        <v>　月　　日</v>
      </c>
      <c r="B16" s="336"/>
      <c r="C16" s="485"/>
      <c r="D16" s="486"/>
      <c r="E16" s="335"/>
      <c r="F16" s="340"/>
      <c r="G16" s="340"/>
      <c r="H16" s="489"/>
      <c r="I16" s="490"/>
      <c r="J16" s="333"/>
      <c r="K16" s="334"/>
      <c r="L16" s="497"/>
      <c r="M16" s="498"/>
      <c r="N16" s="493"/>
    </row>
    <row r="17" spans="1:14" ht="27" customHeight="1">
      <c r="A17" s="424" t="str">
        <f>A7</f>
        <v>　　　年</v>
      </c>
      <c r="B17" s="332"/>
      <c r="C17" s="483" t="str">
        <f>IF(H17="","",入力_公費負担!E48)</f>
        <v/>
      </c>
      <c r="D17" s="484"/>
      <c r="E17" s="342" t="str">
        <f>IF(OR(A18="",A18="　月　　日"),"",CONCATENATE(入力_公費負担!E52,"円×",入力_公費負担!G59," ℓ ＝"))</f>
        <v/>
      </c>
      <c r="F17" s="338"/>
      <c r="G17" s="338"/>
      <c r="H17" s="487" t="str">
        <f>IF(OR(A18="",A18="　月　　日"),"",入力_公費負担!K59)</f>
        <v/>
      </c>
      <c r="I17" s="488"/>
      <c r="J17" s="333"/>
      <c r="K17" s="334"/>
      <c r="L17" s="497"/>
      <c r="M17" s="498"/>
      <c r="N17" s="493"/>
    </row>
    <row r="18" spans="1:14" ht="27" customHeight="1">
      <c r="A18" s="426" t="str">
        <f>IF(OR(入力_公費負担!E59="",ISERROR(VALUE(入力_公費負担!E59))),"　月　　日",入力_公費負担!E59)</f>
        <v>　月　　日</v>
      </c>
      <c r="B18" s="336"/>
      <c r="C18" s="485"/>
      <c r="D18" s="486"/>
      <c r="E18" s="335"/>
      <c r="F18" s="340"/>
      <c r="G18" s="340"/>
      <c r="H18" s="489"/>
      <c r="I18" s="490"/>
      <c r="J18" s="333"/>
      <c r="K18" s="334"/>
      <c r="L18" s="497"/>
      <c r="M18" s="498"/>
      <c r="N18" s="493"/>
    </row>
    <row r="19" spans="1:14" ht="27" customHeight="1">
      <c r="A19" s="424" t="str">
        <f>A7</f>
        <v>　　　年</v>
      </c>
      <c r="B19" s="332"/>
      <c r="C19" s="483" t="str">
        <f>IF(H19="","",入力_公費負担!E48)</f>
        <v/>
      </c>
      <c r="D19" s="484"/>
      <c r="E19" s="342" t="str">
        <f>IF(OR(A20="",A20="　月　　日"),"",CONCATENATE(入力_公費負担!E52,"円×",入力_公費負担!G60," ℓ ＝"))</f>
        <v/>
      </c>
      <c r="F19" s="338"/>
      <c r="G19" s="338"/>
      <c r="H19" s="487" t="str">
        <f>IF(OR(A20="",A20="　月　　日"),"",入力_公費負担!K60)</f>
        <v/>
      </c>
      <c r="I19" s="488"/>
      <c r="J19" s="333"/>
      <c r="K19" s="334"/>
      <c r="L19" s="497"/>
      <c r="M19" s="498"/>
      <c r="N19" s="493"/>
    </row>
    <row r="20" spans="1:14" ht="27" customHeight="1">
      <c r="A20" s="426" t="str">
        <f>IF(OR(入力_公費負担!E60="",ISERROR(VALUE(入力_公費負担!E60))),"　月　　日",入力_公費負担!E60)</f>
        <v>　月　　日</v>
      </c>
      <c r="B20" s="336"/>
      <c r="C20" s="485"/>
      <c r="D20" s="486"/>
      <c r="E20" s="335"/>
      <c r="F20" s="340"/>
      <c r="G20" s="340"/>
      <c r="H20" s="489"/>
      <c r="I20" s="490"/>
      <c r="J20" s="335"/>
      <c r="K20" s="336"/>
      <c r="L20" s="499"/>
      <c r="M20" s="500"/>
      <c r="N20" s="494"/>
    </row>
    <row r="21" spans="1:14" ht="27" customHeight="1">
      <c r="A21" s="331" t="s">
        <v>165</v>
      </c>
      <c r="B21" s="332"/>
      <c r="C21" s="331"/>
      <c r="D21" s="332"/>
      <c r="E21" s="423">
        <f>入力_公費負担!K61</f>
        <v>0</v>
      </c>
      <c r="F21" s="338"/>
      <c r="G21" s="338"/>
      <c r="H21" s="338"/>
      <c r="I21" s="332"/>
      <c r="J21" s="354">
        <f>選管入力用!B14*7</f>
        <v>53900</v>
      </c>
      <c r="K21" s="332"/>
      <c r="L21" s="354">
        <f>IF(E21&lt;J21,E21,J21)</f>
        <v>0</v>
      </c>
      <c r="M21" s="332"/>
      <c r="N21" s="425"/>
    </row>
    <row r="22" spans="1:14" ht="27" customHeight="1">
      <c r="A22" s="335"/>
      <c r="B22" s="336"/>
      <c r="C22" s="335"/>
      <c r="D22" s="336"/>
      <c r="E22" s="335"/>
      <c r="F22" s="340"/>
      <c r="G22" s="340"/>
      <c r="H22" s="340"/>
      <c r="I22" s="336"/>
      <c r="J22" s="335"/>
      <c r="K22" s="336"/>
      <c r="L22" s="335"/>
      <c r="M22" s="336"/>
      <c r="N22" s="494"/>
    </row>
    <row r="23" spans="1:14" ht="24.75" customHeight="1">
      <c r="A23" s="376" t="s">
        <v>96</v>
      </c>
      <c r="B23" s="339"/>
    </row>
    <row r="24" spans="1:14" ht="24.75" customHeight="1">
      <c r="A24" s="74">
        <v>1</v>
      </c>
      <c r="B24" s="386" t="s">
        <v>239</v>
      </c>
      <c r="C24" s="339"/>
      <c r="D24" s="339"/>
      <c r="E24" s="339"/>
      <c r="F24" s="339"/>
      <c r="G24" s="339"/>
      <c r="H24" s="339"/>
      <c r="I24" s="339"/>
      <c r="J24" s="339"/>
      <c r="K24" s="339"/>
      <c r="L24" s="339"/>
      <c r="M24" s="339"/>
      <c r="N24" s="339"/>
    </row>
    <row r="25" spans="1:14" ht="18" customHeight="1">
      <c r="A25" s="74">
        <v>2</v>
      </c>
      <c r="B25" s="380" t="s">
        <v>240</v>
      </c>
      <c r="C25" s="339"/>
      <c r="D25" s="339"/>
      <c r="E25" s="339"/>
      <c r="F25" s="339"/>
      <c r="G25" s="339"/>
      <c r="H25" s="339"/>
      <c r="I25" s="339"/>
      <c r="J25" s="339"/>
      <c r="K25" s="339"/>
      <c r="L25" s="339"/>
      <c r="M25" s="339"/>
      <c r="N25" s="339"/>
    </row>
    <row r="26" spans="1:14" ht="18" customHeight="1">
      <c r="A26" s="74"/>
      <c r="B26" s="339"/>
      <c r="C26" s="339"/>
      <c r="D26" s="339"/>
      <c r="E26" s="339"/>
      <c r="F26" s="339"/>
      <c r="G26" s="339"/>
      <c r="H26" s="339"/>
      <c r="I26" s="339"/>
      <c r="J26" s="339"/>
      <c r="K26" s="339"/>
      <c r="L26" s="339"/>
      <c r="M26" s="339"/>
      <c r="N26" s="339"/>
    </row>
    <row r="27" spans="1:14" ht="18" customHeight="1">
      <c r="A27" s="74">
        <v>3</v>
      </c>
      <c r="B27" s="380" t="s">
        <v>241</v>
      </c>
      <c r="C27" s="339"/>
      <c r="D27" s="339"/>
      <c r="E27" s="339"/>
      <c r="F27" s="339"/>
      <c r="G27" s="339"/>
      <c r="H27" s="339"/>
      <c r="I27" s="339"/>
      <c r="J27" s="339"/>
      <c r="K27" s="339"/>
      <c r="L27" s="339"/>
      <c r="M27" s="339"/>
      <c r="N27" s="339"/>
    </row>
    <row r="28" spans="1:14" ht="18" customHeight="1">
      <c r="A28" s="74"/>
      <c r="B28" s="339"/>
      <c r="C28" s="339"/>
      <c r="D28" s="339"/>
      <c r="E28" s="339"/>
      <c r="F28" s="339"/>
      <c r="G28" s="339"/>
      <c r="H28" s="339"/>
      <c r="I28" s="339"/>
      <c r="J28" s="339"/>
      <c r="K28" s="339"/>
      <c r="L28" s="339"/>
      <c r="M28" s="339"/>
      <c r="N28" s="339"/>
    </row>
    <row r="29" spans="1:14" ht="18" customHeight="1">
      <c r="A29" s="74">
        <v>4</v>
      </c>
      <c r="B29" s="380" t="s">
        <v>242</v>
      </c>
      <c r="C29" s="339"/>
      <c r="D29" s="339"/>
      <c r="E29" s="339"/>
      <c r="F29" s="339"/>
      <c r="G29" s="339"/>
      <c r="H29" s="339"/>
      <c r="I29" s="339"/>
      <c r="J29" s="339"/>
      <c r="K29" s="339"/>
      <c r="L29" s="339"/>
      <c r="M29" s="339"/>
      <c r="N29" s="339"/>
    </row>
    <row r="30" spans="1:14" ht="18" customHeight="1">
      <c r="A30" s="74"/>
      <c r="B30" s="339"/>
      <c r="C30" s="339"/>
      <c r="D30" s="339"/>
      <c r="E30" s="339"/>
      <c r="F30" s="339"/>
      <c r="G30" s="339"/>
      <c r="H30" s="339"/>
      <c r="I30" s="339"/>
      <c r="J30" s="339"/>
      <c r="K30" s="339"/>
      <c r="L30" s="339"/>
      <c r="M30" s="339"/>
      <c r="N30" s="339"/>
    </row>
  </sheetData>
  <sheetProtection algorithmName="SHA-512" hashValue="81fervdtYZi+7y62KF5Pfbld6qq/NKFIlY1FQgAN0PVtIi0Y313Mww03JVYop5vyvXsVa7CszETFmgrCgkb7hw==" saltValue="adDakgoPBJ5Wu56p35Uyng==" spinCount="100000" sheet="1" objects="1" scenarios="1"/>
  <mergeCells count="57">
    <mergeCell ref="B29:N30"/>
    <mergeCell ref="B27:N28"/>
    <mergeCell ref="B25:N26"/>
    <mergeCell ref="A7:B7"/>
    <mergeCell ref="H7:I8"/>
    <mergeCell ref="A8:B8"/>
    <mergeCell ref="E7:G8"/>
    <mergeCell ref="A12:B12"/>
    <mergeCell ref="A17:B17"/>
    <mergeCell ref="H17:I18"/>
    <mergeCell ref="A18:B18"/>
    <mergeCell ref="A9:B9"/>
    <mergeCell ref="E13:G14"/>
    <mergeCell ref="E15:G16"/>
    <mergeCell ref="A15:B15"/>
    <mergeCell ref="E17:G18"/>
    <mergeCell ref="C21:D22"/>
    <mergeCell ref="A21:B22"/>
    <mergeCell ref="J21:K22"/>
    <mergeCell ref="E21:I22"/>
    <mergeCell ref="A20:B20"/>
    <mergeCell ref="E19:G20"/>
    <mergeCell ref="N21:N22"/>
    <mergeCell ref="L6:M6"/>
    <mergeCell ref="H19:I20"/>
    <mergeCell ref="L7:M20"/>
    <mergeCell ref="H9:I10"/>
    <mergeCell ref="B24:N24"/>
    <mergeCell ref="N7:N20"/>
    <mergeCell ref="A11:B11"/>
    <mergeCell ref="H11:I12"/>
    <mergeCell ref="A16:B16"/>
    <mergeCell ref="A13:B13"/>
    <mergeCell ref="A14:B14"/>
    <mergeCell ref="C19:D20"/>
    <mergeCell ref="C7:D8"/>
    <mergeCell ref="E11:G12"/>
    <mergeCell ref="C9:D10"/>
    <mergeCell ref="C11:D12"/>
    <mergeCell ref="C17:D18"/>
    <mergeCell ref="L21:M22"/>
    <mergeCell ref="A23:B23"/>
    <mergeCell ref="A19:B19"/>
    <mergeCell ref="A1:F1"/>
    <mergeCell ref="A6:B6"/>
    <mergeCell ref="E6:I6"/>
    <mergeCell ref="C6:D6"/>
    <mergeCell ref="A10:B10"/>
    <mergeCell ref="E9:G10"/>
    <mergeCell ref="P4:U4"/>
    <mergeCell ref="J4:N4"/>
    <mergeCell ref="C15:D16"/>
    <mergeCell ref="H15:I16"/>
    <mergeCell ref="H13:I14"/>
    <mergeCell ref="C13:D14"/>
    <mergeCell ref="J6:K6"/>
    <mergeCell ref="J7:K20"/>
  </mergeCells>
  <phoneticPr fontId="16"/>
  <hyperlinks>
    <hyperlink ref="P4" location="入力_公費負担!A1" display="入力フォーム（公営費）に戻る" xr:uid="{E76CC45F-6462-4BCB-8143-8B65989E6BD4}"/>
    <hyperlink ref="P4:U4" location="入力_公費負担!A44" display="入力フォーム（公営費）に戻る" xr:uid="{5C8AB389-18BE-4BDE-9AB5-32EF5ED5A88C}"/>
  </hyperlinks>
  <pageMargins left="0.39" right="0.37" top="0.61" bottom="0.5699999999999999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00B050"/>
  </sheetPr>
  <dimension ref="A2:T40"/>
  <sheetViews>
    <sheetView view="pageBreakPreview" zoomScale="85" zoomScaleNormal="100" zoomScaleSheetLayoutView="85" workbookViewId="0">
      <selection activeCell="M118" sqref="M118:N118"/>
    </sheetView>
  </sheetViews>
  <sheetFormatPr defaultColWidth="6.875" defaultRowHeight="20.25" customHeight="1"/>
  <cols>
    <col min="1" max="1" width="6.875" style="1" customWidth="1"/>
    <col min="2" max="16384" width="6.875" style="1"/>
  </cols>
  <sheetData>
    <row r="2" spans="1:20" ht="20.25" customHeight="1">
      <c r="A2" s="372" t="s">
        <v>179</v>
      </c>
      <c r="B2" s="339"/>
      <c r="C2" s="339"/>
      <c r="D2" s="339"/>
      <c r="E2" s="339"/>
      <c r="F2" s="339"/>
      <c r="G2" s="339"/>
      <c r="H2" s="339"/>
      <c r="I2" s="339"/>
      <c r="J2" s="339"/>
      <c r="K2" s="339"/>
      <c r="L2" s="339"/>
      <c r="M2" s="339"/>
    </row>
    <row r="3" spans="1:20" ht="20.25" customHeight="1">
      <c r="A3" s="20"/>
    </row>
    <row r="4" spans="1:20" ht="20.25" customHeight="1">
      <c r="A4" s="414" t="str">
        <f>CONCATENATE("　",選管入力用!B4,"候補者","　",入力_公費負担!E4,"　","（以下「甲」という）と","　",入力_公費負担!E73,"　","（以下「乙」という）は、甲が使用する公職選挙法第１４１条に定める選挙運動用自動車の運転について次のとおり契約を締結する。")</f>
        <v>　那覇市議会議員一般選挙候補者　　（以下「甲」という）と　　（以下「乙」という）は、甲が使用する公職選挙法第１４１条に定める選挙運動用自動車の運転について次のとおり契約を締結する。</v>
      </c>
      <c r="B4" s="339"/>
      <c r="C4" s="339"/>
      <c r="D4" s="339"/>
      <c r="E4" s="339"/>
      <c r="F4" s="339"/>
      <c r="G4" s="339"/>
      <c r="H4" s="339"/>
      <c r="I4" s="339"/>
      <c r="J4" s="339"/>
      <c r="K4" s="339"/>
      <c r="L4" s="339"/>
      <c r="M4" s="339"/>
      <c r="O4" s="429" t="s">
        <v>417</v>
      </c>
      <c r="P4" s="429"/>
      <c r="Q4" s="429"/>
      <c r="R4" s="429"/>
      <c r="S4" s="429"/>
      <c r="T4" s="429"/>
    </row>
    <row r="5" spans="1:20" ht="20.25" customHeight="1">
      <c r="A5" s="339"/>
      <c r="B5" s="339"/>
      <c r="C5" s="339"/>
      <c r="D5" s="339"/>
      <c r="E5" s="339"/>
      <c r="F5" s="339"/>
      <c r="G5" s="339"/>
      <c r="H5" s="339"/>
      <c r="I5" s="339"/>
      <c r="J5" s="339"/>
      <c r="K5" s="339"/>
      <c r="L5" s="339"/>
      <c r="M5" s="339"/>
    </row>
    <row r="6" spans="1:20" ht="20.25" customHeight="1">
      <c r="A6" s="339"/>
      <c r="B6" s="339"/>
      <c r="C6" s="339"/>
      <c r="D6" s="339"/>
      <c r="E6" s="339"/>
      <c r="F6" s="339"/>
      <c r="G6" s="339"/>
      <c r="H6" s="339"/>
      <c r="I6" s="339"/>
      <c r="J6" s="339"/>
      <c r="K6" s="339"/>
      <c r="L6" s="339"/>
      <c r="M6" s="339"/>
    </row>
    <row r="7" spans="1:20" ht="20.25" customHeight="1">
      <c r="A7" s="20"/>
    </row>
    <row r="8" spans="1:20" ht="20.25" customHeight="1">
      <c r="A8" s="13">
        <v>1</v>
      </c>
      <c r="B8" s="374" t="s">
        <v>180</v>
      </c>
      <c r="C8" s="339"/>
      <c r="D8" s="339"/>
      <c r="E8" s="377" t="str">
        <f>IF(OR(入力_公費負担!E74="",ISERROR(VALUE(入力_公費負担!E74))),"　　年　月　　日",入力_公費負担!E74)</f>
        <v>　　年　月　　日</v>
      </c>
      <c r="F8" s="339"/>
      <c r="G8" s="339"/>
      <c r="H8" s="13" t="s">
        <v>17</v>
      </c>
      <c r="I8" s="377" t="str">
        <f>IF(OR(入力_公費負担!I74="",ISERROR(VALUE(入力_公費負担!I74))),"　　年　月　　日",入力_公費負担!I74)</f>
        <v>　　年　月　　日</v>
      </c>
      <c r="J8" s="339"/>
      <c r="K8" s="339"/>
      <c r="L8" s="1" t="str">
        <f>CONCATENATE("　まで",入力_公費負担!L74,"日間")</f>
        <v>　まで  日間</v>
      </c>
    </row>
    <row r="9" spans="1:20" ht="20.25" customHeight="1">
      <c r="A9" s="13"/>
      <c r="E9" s="501"/>
      <c r="F9" s="339"/>
      <c r="G9" s="339"/>
      <c r="H9" s="339"/>
      <c r="I9" s="339"/>
      <c r="J9" s="339"/>
      <c r="K9" s="339"/>
      <c r="L9" s="339"/>
      <c r="M9" s="339"/>
    </row>
    <row r="10" spans="1:20" ht="20.25" customHeight="1">
      <c r="A10" s="13"/>
    </row>
    <row r="11" spans="1:20" ht="20.25" customHeight="1">
      <c r="A11" s="13">
        <v>2</v>
      </c>
      <c r="B11" s="374" t="s">
        <v>105</v>
      </c>
      <c r="C11" s="339"/>
      <c r="D11" s="339"/>
      <c r="E11" s="378" t="str">
        <f>IF(入力_公費負担!E76="","",入力_公費負担!E76)</f>
        <v xml:space="preserve">  </v>
      </c>
      <c r="F11" s="339"/>
      <c r="G11" s="339"/>
      <c r="H11" s="1" t="s">
        <v>106</v>
      </c>
    </row>
    <row r="12" spans="1:20" ht="20.25" customHeight="1">
      <c r="A12" s="13"/>
      <c r="F12" s="1" t="str">
        <f>CONCATENATE("（内訳：１日","　",TEXT(入力_公費負担!E75,"#,##0"),"円×","",入力_公費負担!L74,"日間）")</f>
        <v>（内訳：１日　0円×  日間）</v>
      </c>
    </row>
    <row r="14" spans="1:20" ht="20.25" customHeight="1">
      <c r="A14" s="13">
        <v>3</v>
      </c>
      <c r="B14" s="1" t="s">
        <v>181</v>
      </c>
      <c r="E14" s="43"/>
      <c r="F14" s="43"/>
      <c r="G14" s="43"/>
      <c r="H14" s="375" t="str">
        <f>IF(入力_公費負担!I33="","",入力_公費負担!I33)</f>
        <v/>
      </c>
      <c r="I14" s="339"/>
      <c r="J14" s="339"/>
      <c r="K14" s="339"/>
      <c r="L14" s="339"/>
      <c r="M14" s="339"/>
    </row>
    <row r="15" spans="1:20" ht="20.25" customHeight="1">
      <c r="A15" s="13"/>
      <c r="B15" s="38"/>
      <c r="C15" s="38"/>
      <c r="D15" s="38"/>
      <c r="E15" s="42"/>
      <c r="F15" s="42"/>
      <c r="G15" s="42"/>
      <c r="H15" s="42"/>
      <c r="I15" s="41"/>
      <c r="J15" s="41"/>
      <c r="K15" s="41"/>
      <c r="L15" s="41"/>
      <c r="M15" s="41"/>
    </row>
    <row r="16" spans="1:20" ht="20.25" customHeight="1">
      <c r="A16" s="13">
        <v>4</v>
      </c>
      <c r="B16" s="374" t="s">
        <v>107</v>
      </c>
      <c r="C16" s="339"/>
      <c r="D16" s="339"/>
      <c r="E16" s="380" t="s">
        <v>171</v>
      </c>
      <c r="F16" s="339"/>
      <c r="G16" s="339"/>
      <c r="H16" s="339"/>
      <c r="I16" s="339"/>
      <c r="J16" s="339"/>
      <c r="K16" s="339"/>
      <c r="L16" s="339"/>
      <c r="M16" s="339"/>
    </row>
    <row r="17" spans="1:13" ht="20.25" customHeight="1">
      <c r="A17" s="13"/>
      <c r="E17" s="339"/>
      <c r="F17" s="339"/>
      <c r="G17" s="339"/>
      <c r="H17" s="339"/>
      <c r="I17" s="339"/>
      <c r="J17" s="339"/>
      <c r="K17" s="339"/>
      <c r="L17" s="339"/>
      <c r="M17" s="339"/>
    </row>
    <row r="18" spans="1:13" ht="20.25" customHeight="1">
      <c r="A18" s="13"/>
      <c r="E18" s="339"/>
      <c r="F18" s="339"/>
      <c r="G18" s="339"/>
      <c r="H18" s="339"/>
      <c r="I18" s="339"/>
      <c r="J18" s="339"/>
      <c r="K18" s="339"/>
      <c r="L18" s="339"/>
      <c r="M18" s="339"/>
    </row>
    <row r="19" spans="1:13" ht="20.25" customHeight="1">
      <c r="A19" s="13"/>
      <c r="E19" s="339"/>
      <c r="F19" s="339"/>
      <c r="G19" s="339"/>
      <c r="H19" s="339"/>
      <c r="I19" s="339"/>
      <c r="J19" s="339"/>
      <c r="K19" s="339"/>
      <c r="L19" s="339"/>
      <c r="M19" s="339"/>
    </row>
    <row r="20" spans="1:13" ht="20.25" customHeight="1">
      <c r="A20" s="13"/>
      <c r="E20" s="339"/>
      <c r="F20" s="339"/>
      <c r="G20" s="339"/>
      <c r="H20" s="339"/>
      <c r="I20" s="339"/>
      <c r="J20" s="339"/>
      <c r="K20" s="339"/>
      <c r="L20" s="339"/>
      <c r="M20" s="339"/>
    </row>
    <row r="21" spans="1:13" ht="20.25" customHeight="1">
      <c r="A21" s="13"/>
      <c r="E21" s="339"/>
      <c r="F21" s="339"/>
      <c r="G21" s="339"/>
      <c r="H21" s="339"/>
      <c r="I21" s="339"/>
      <c r="J21" s="339"/>
      <c r="K21" s="339"/>
      <c r="L21" s="339"/>
      <c r="M21" s="339"/>
    </row>
    <row r="22" spans="1:13" ht="20.25" customHeight="1">
      <c r="A22" s="13"/>
      <c r="E22" s="339"/>
      <c r="F22" s="339"/>
      <c r="G22" s="339"/>
      <c r="H22" s="339"/>
      <c r="I22" s="339"/>
      <c r="J22" s="339"/>
      <c r="K22" s="339"/>
      <c r="L22" s="339"/>
      <c r="M22" s="339"/>
    </row>
    <row r="23" spans="1:13" ht="20.25" customHeight="1">
      <c r="A23" s="13">
        <v>5</v>
      </c>
      <c r="B23" s="1" t="s">
        <v>108</v>
      </c>
    </row>
    <row r="24" spans="1:13" ht="20.25" customHeight="1">
      <c r="A24" s="13"/>
    </row>
    <row r="25" spans="1:13" ht="20.25" customHeight="1">
      <c r="A25" s="20"/>
      <c r="B25" s="381" t="str">
        <f>IF(OR(入力_公費負担!E77="",ISERROR(VALUE(入力_公費負担!E77))),"　　年　　月　　日",入力_公費負担!E77)</f>
        <v>　　年　　月　　日</v>
      </c>
      <c r="C25" s="339"/>
      <c r="D25" s="339"/>
      <c r="E25" s="339"/>
    </row>
    <row r="26" spans="1:13" ht="20.25" customHeight="1">
      <c r="A26" s="20"/>
    </row>
    <row r="27" spans="1:13" ht="20.25" customHeight="1">
      <c r="A27" s="20"/>
      <c r="E27" s="376" t="s">
        <v>109</v>
      </c>
      <c r="F27" s="376" t="s">
        <v>4</v>
      </c>
      <c r="G27" s="339"/>
      <c r="H27" s="375" t="str">
        <f>IF(入力_公費負担!E5="","",入力_公費負担!E5)</f>
        <v/>
      </c>
      <c r="I27" s="339"/>
      <c r="J27" s="339"/>
      <c r="K27" s="339"/>
      <c r="L27" s="339"/>
      <c r="M27" s="339"/>
    </row>
    <row r="28" spans="1:13" ht="20.25" customHeight="1">
      <c r="A28" s="20"/>
      <c r="E28" s="339"/>
      <c r="F28" s="13"/>
      <c r="G28" s="13"/>
      <c r="H28" s="458" t="str">
        <f>IF(入力_公費負担!E6="","",入力_公費負担!E6)</f>
        <v/>
      </c>
      <c r="I28" s="339"/>
      <c r="J28" s="339"/>
      <c r="K28" s="339"/>
      <c r="L28" s="339"/>
      <c r="M28" s="339"/>
    </row>
    <row r="29" spans="1:13" ht="20.25" customHeight="1">
      <c r="A29" s="20"/>
      <c r="E29" s="339"/>
      <c r="F29" s="376" t="s">
        <v>3</v>
      </c>
      <c r="G29" s="339"/>
      <c r="H29" s="374" t="str">
        <f>CONCATENATE(選管入力用!B4,"候補者")</f>
        <v>那覇市議会議員一般選挙候補者</v>
      </c>
      <c r="I29" s="339"/>
      <c r="J29" s="339"/>
      <c r="K29" s="339"/>
      <c r="L29" s="339"/>
      <c r="M29" s="339"/>
    </row>
    <row r="30" spans="1:13" ht="20.25" customHeight="1">
      <c r="A30" s="20"/>
      <c r="H30" s="375" t="str">
        <f>IF(入力_公費負担!E4="","",入力_公費負担!E4)</f>
        <v/>
      </c>
      <c r="I30" s="339"/>
      <c r="J30" s="339"/>
      <c r="K30" s="339"/>
      <c r="L30" s="339"/>
      <c r="M30" s="1" t="s">
        <v>75</v>
      </c>
    </row>
    <row r="31" spans="1:13" ht="20.25" customHeight="1">
      <c r="A31" s="38"/>
    </row>
    <row r="32" spans="1:13" ht="20.25" customHeight="1">
      <c r="A32" s="38"/>
      <c r="E32" s="376" t="s">
        <v>110</v>
      </c>
      <c r="F32" s="376" t="s">
        <v>4</v>
      </c>
      <c r="G32" s="339"/>
      <c r="H32" s="375" t="str">
        <f>IF(入力_公費負担!E70="","",入力_公費負担!E70)</f>
        <v/>
      </c>
      <c r="I32" s="339"/>
      <c r="J32" s="339"/>
      <c r="K32" s="339"/>
      <c r="L32" s="339"/>
      <c r="M32" s="339"/>
    </row>
    <row r="33" spans="1:13" ht="20.25" customHeight="1">
      <c r="A33" s="38"/>
      <c r="E33" s="339"/>
      <c r="F33" s="13"/>
      <c r="G33" s="13"/>
      <c r="H33" s="458" t="str">
        <f>IF(入力_公費負担!E71="","",入力_公費負担!E71)</f>
        <v/>
      </c>
      <c r="I33" s="339"/>
      <c r="J33" s="339"/>
      <c r="K33" s="339"/>
      <c r="L33" s="339"/>
      <c r="M33" s="339"/>
    </row>
    <row r="34" spans="1:13" ht="20.25" customHeight="1">
      <c r="A34" s="38"/>
      <c r="E34" s="339"/>
      <c r="F34" s="376" t="s">
        <v>3</v>
      </c>
      <c r="G34" s="339"/>
      <c r="H34" s="375" t="str">
        <f>IF(入力_公費負担!E73="","",入力_公費負担!E73)</f>
        <v/>
      </c>
      <c r="I34" s="339"/>
      <c r="J34" s="339"/>
      <c r="K34" s="339"/>
      <c r="L34" s="339"/>
      <c r="M34" s="1" t="s">
        <v>75</v>
      </c>
    </row>
    <row r="35" spans="1:13" ht="20.25" customHeight="1">
      <c r="A35" s="38"/>
    </row>
    <row r="36" spans="1:13" ht="20.25" customHeight="1">
      <c r="A36" s="38"/>
    </row>
    <row r="37" spans="1:13" ht="20.25" customHeight="1">
      <c r="A37" s="16"/>
    </row>
    <row r="38" spans="1:13" ht="20.25" customHeight="1">
      <c r="A38" s="16"/>
    </row>
    <row r="39" spans="1:13" ht="20.25" customHeight="1">
      <c r="A39" s="16"/>
    </row>
    <row r="40" spans="1:13" ht="20.25" customHeight="1">
      <c r="A40" s="16"/>
    </row>
  </sheetData>
  <sheetProtection algorithmName="SHA-512" hashValue="zBS1AV5PcEnoctff6shi7ts/ZrpW2NNSLVzexKrmHh0+BFOpxBvAj/9U4DnDEKEscnhhLnL+VItIdhlaohIzng==" saltValue="dLvh43cj8QAP2FSmJ574oQ==" spinCount="100000" sheet="1" objects="1" scenarios="1"/>
  <mergeCells count="26">
    <mergeCell ref="B11:D11"/>
    <mergeCell ref="E27:E29"/>
    <mergeCell ref="B16:D16"/>
    <mergeCell ref="H28:M28"/>
    <mergeCell ref="H33:M33"/>
    <mergeCell ref="F32:G32"/>
    <mergeCell ref="H32:M32"/>
    <mergeCell ref="E16:M22"/>
    <mergeCell ref="B25:E25"/>
    <mergeCell ref="F27:G27"/>
    <mergeCell ref="H27:M27"/>
    <mergeCell ref="F29:G29"/>
    <mergeCell ref="H29:M29"/>
    <mergeCell ref="A2:M2"/>
    <mergeCell ref="A4:M6"/>
    <mergeCell ref="B8:D8"/>
    <mergeCell ref="E8:G8"/>
    <mergeCell ref="I8:K8"/>
    <mergeCell ref="O4:T4"/>
    <mergeCell ref="F34:G34"/>
    <mergeCell ref="E11:G11"/>
    <mergeCell ref="H14:M14"/>
    <mergeCell ref="H30:L30"/>
    <mergeCell ref="H34:L34"/>
    <mergeCell ref="E9:M9"/>
    <mergeCell ref="E32:E34"/>
  </mergeCells>
  <phoneticPr fontId="16"/>
  <hyperlinks>
    <hyperlink ref="O4" location="入力_公費負担!A1" display="入力フォーム（公営費）に戻る" xr:uid="{3FF59B97-0BC1-438D-8B3E-0C4BF38F912E}"/>
    <hyperlink ref="O4:T4" location="入力_公費負担!A73" display="入力フォーム（公営費）に戻る" xr:uid="{C3EDC390-8C9A-4F05-964B-44FB4BCC1793}"/>
  </hyperlinks>
  <pageMargins left="0.55118110236220474" right="0.51181102362204722" top="0.74803149606299213" bottom="0.74803149606299213" header="0.31496062992125978" footer="0.31496062992125978"/>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rgb="FF00B050"/>
  </sheetPr>
  <dimension ref="B1:W39"/>
  <sheetViews>
    <sheetView view="pageBreakPreview" zoomScaleNormal="100" zoomScaleSheetLayoutView="100" workbookViewId="0">
      <selection activeCell="M118" sqref="M118:N118"/>
    </sheetView>
  </sheetViews>
  <sheetFormatPr defaultColWidth="6.75" defaultRowHeight="21" customHeight="1"/>
  <cols>
    <col min="1" max="1" width="1.25" style="1" customWidth="1"/>
    <col min="2" max="15" width="6.75" style="1" customWidth="1"/>
    <col min="16" max="16" width="1" style="1" customWidth="1"/>
    <col min="17" max="17" width="6.75" style="1" customWidth="1"/>
    <col min="18" max="16384" width="6.75" style="1"/>
  </cols>
  <sheetData>
    <row r="1" spans="2:23" ht="21" customHeight="1">
      <c r="B1" s="1" t="s">
        <v>182</v>
      </c>
    </row>
    <row r="2" spans="2:23" ht="21" customHeight="1">
      <c r="L2" s="389">
        <f>DATEVALUE(選管入力用!B2)+1</f>
        <v>45859</v>
      </c>
      <c r="M2" s="339"/>
      <c r="N2" s="339"/>
      <c r="O2" s="339"/>
    </row>
    <row r="4" spans="2:23" ht="21" customHeight="1">
      <c r="B4" s="372" t="s">
        <v>183</v>
      </c>
      <c r="C4" s="339"/>
      <c r="D4" s="339"/>
      <c r="E4" s="339"/>
      <c r="F4" s="339"/>
      <c r="G4" s="339"/>
      <c r="H4" s="339"/>
      <c r="I4" s="339"/>
      <c r="J4" s="339"/>
      <c r="K4" s="339"/>
      <c r="L4" s="339"/>
      <c r="M4" s="339"/>
      <c r="N4" s="339"/>
      <c r="O4" s="339"/>
    </row>
    <row r="5" spans="2:23" ht="21" customHeight="1">
      <c r="B5" s="39"/>
      <c r="C5" s="39"/>
      <c r="D5" s="39"/>
      <c r="E5" s="39"/>
      <c r="F5" s="39"/>
      <c r="G5" s="39"/>
      <c r="H5" s="39"/>
      <c r="I5" s="39"/>
      <c r="J5" s="39"/>
      <c r="K5" s="39"/>
      <c r="L5" s="39"/>
      <c r="M5" s="39"/>
      <c r="N5" s="39"/>
      <c r="O5" s="39"/>
      <c r="R5" s="429" t="s">
        <v>417</v>
      </c>
      <c r="S5" s="429"/>
      <c r="T5" s="429"/>
      <c r="U5" s="429"/>
      <c r="V5" s="429"/>
      <c r="W5" s="429"/>
    </row>
    <row r="6" spans="2:23" ht="21" customHeight="1">
      <c r="B6" s="1" t="s">
        <v>184</v>
      </c>
    </row>
    <row r="7" spans="2:23" ht="11.25" customHeight="1">
      <c r="C7" s="381"/>
      <c r="D7" s="339"/>
      <c r="E7" s="339"/>
      <c r="F7" s="339"/>
    </row>
    <row r="8" spans="2:23" ht="21" customHeight="1">
      <c r="C8" s="48"/>
      <c r="D8" s="48"/>
      <c r="E8" s="48"/>
      <c r="F8" s="48"/>
    </row>
    <row r="9" spans="2:23" ht="21" customHeight="1">
      <c r="J9" s="1" t="str">
        <f>CONCATENATE(選管入力用!B2,"執行")</f>
        <v>令和７年７月２０日執行</v>
      </c>
    </row>
    <row r="10" spans="2:23" ht="21" customHeight="1">
      <c r="J10" s="1" t="str">
        <f>選管入力用!B4</f>
        <v>那覇市議会議員一般選挙</v>
      </c>
    </row>
    <row r="11" spans="2:23" ht="21" customHeight="1">
      <c r="J11" s="374" t="s">
        <v>2</v>
      </c>
      <c r="K11" s="339"/>
      <c r="L11" s="374" t="str">
        <f>IF(入力_公費負担!E4="","",入力_公費負担!E4)</f>
        <v/>
      </c>
      <c r="M11" s="339"/>
      <c r="N11" s="339"/>
      <c r="O11" s="1" t="s">
        <v>75</v>
      </c>
    </row>
    <row r="12" spans="2:23" ht="21" customHeight="1">
      <c r="J12" s="38"/>
      <c r="K12" s="38"/>
      <c r="L12" s="38"/>
      <c r="M12" s="38"/>
      <c r="N12" s="38"/>
    </row>
    <row r="14" spans="2:23" ht="21" customHeight="1">
      <c r="B14" s="344" t="s">
        <v>185</v>
      </c>
      <c r="C14" s="338"/>
      <c r="D14" s="338"/>
      <c r="E14" s="338"/>
      <c r="F14" s="332"/>
      <c r="G14" s="502" t="str">
        <f>IF(入力_公費負担!E73="","",入力_公費負担!E73)</f>
        <v/>
      </c>
      <c r="H14" s="338"/>
      <c r="I14" s="338"/>
      <c r="J14" s="338"/>
      <c r="K14" s="338"/>
      <c r="L14" s="338"/>
      <c r="M14" s="338"/>
      <c r="N14" s="338"/>
      <c r="O14" s="332"/>
    </row>
    <row r="15" spans="2:23" ht="21" customHeight="1">
      <c r="B15" s="333"/>
      <c r="C15" s="339"/>
      <c r="D15" s="339"/>
      <c r="E15" s="339"/>
      <c r="F15" s="334"/>
      <c r="G15" s="335"/>
      <c r="H15" s="340"/>
      <c r="I15" s="340"/>
      <c r="J15" s="340"/>
      <c r="K15" s="340"/>
      <c r="L15" s="340"/>
      <c r="M15" s="340"/>
      <c r="N15" s="340"/>
      <c r="O15" s="336"/>
    </row>
    <row r="16" spans="2:23" ht="21" customHeight="1">
      <c r="B16" s="333"/>
      <c r="C16" s="339"/>
      <c r="D16" s="339"/>
      <c r="E16" s="339"/>
      <c r="F16" s="334"/>
      <c r="G16" s="504" t="str">
        <f>IF(入力_公費負担!E70="","",入力_公費負担!E70)</f>
        <v/>
      </c>
      <c r="H16" s="338"/>
      <c r="I16" s="338"/>
      <c r="J16" s="338"/>
      <c r="K16" s="338"/>
      <c r="L16" s="338"/>
      <c r="M16" s="338"/>
      <c r="N16" s="338"/>
      <c r="O16" s="332"/>
    </row>
    <row r="17" spans="2:15" ht="21" customHeight="1">
      <c r="B17" s="335"/>
      <c r="C17" s="340"/>
      <c r="D17" s="340"/>
      <c r="E17" s="340"/>
      <c r="F17" s="336"/>
      <c r="G17" s="505" t="str">
        <f>IF(入力_公費負担!E71="","",入力_公費負担!E71)</f>
        <v/>
      </c>
      <c r="H17" s="340"/>
      <c r="I17" s="340"/>
      <c r="J17" s="340"/>
      <c r="K17" s="340"/>
      <c r="L17" s="340"/>
      <c r="M17" s="340"/>
      <c r="N17" s="340"/>
      <c r="O17" s="336"/>
    </row>
    <row r="18" spans="2:15" ht="21" customHeight="1">
      <c r="B18" s="344" t="s">
        <v>186</v>
      </c>
      <c r="C18" s="352"/>
      <c r="D18" s="352"/>
      <c r="E18" s="352"/>
      <c r="F18" s="343"/>
      <c r="G18" s="331" t="s">
        <v>187</v>
      </c>
      <c r="H18" s="352"/>
      <c r="I18" s="352"/>
      <c r="J18" s="352"/>
      <c r="K18" s="343"/>
      <c r="L18" s="331" t="s">
        <v>96</v>
      </c>
      <c r="M18" s="352"/>
      <c r="N18" s="352"/>
      <c r="O18" s="343"/>
    </row>
    <row r="19" spans="2:15" ht="21" customHeight="1">
      <c r="B19" s="469" t="str">
        <f>IF(OR(入力_公費負担!E74="",ISERROR(VALUE(入力_公費負担!E74))),"　　　　　　　年",入力_公費負担!E74)</f>
        <v>　　　　　　　年</v>
      </c>
      <c r="C19" s="338"/>
      <c r="D19" s="338"/>
      <c r="E19" s="338"/>
      <c r="F19" s="332"/>
      <c r="G19" s="423" t="str">
        <f>IF(入力_公費負担!E76="","円",入力_公費負担!E76)</f>
        <v xml:space="preserve">  </v>
      </c>
      <c r="H19" s="338"/>
      <c r="I19" s="338"/>
      <c r="J19" s="338"/>
      <c r="K19" s="332"/>
      <c r="L19" s="354"/>
      <c r="M19" s="338"/>
      <c r="N19" s="338"/>
      <c r="O19" s="332"/>
    </row>
    <row r="20" spans="2:15" ht="21" customHeight="1">
      <c r="B20" s="407" t="str">
        <f>IF(OR(入力_公費負担!E74="",ISERROR(VALUE(入力_公費負担!E74))),"　　月　　日",入力_公費負担!E74)</f>
        <v>　　月　　日</v>
      </c>
      <c r="C20" s="340"/>
      <c r="D20" s="47" t="s">
        <v>17</v>
      </c>
      <c r="E20" s="408" t="str">
        <f>IF(OR(入力_公費負担!I74="",ISERROR(VALUE(入力_公費負担!I74))),"　　月　　日",入力_公費負担!I74)</f>
        <v>　　月　　日</v>
      </c>
      <c r="F20" s="336"/>
      <c r="G20" s="335"/>
      <c r="H20" s="340"/>
      <c r="I20" s="340"/>
      <c r="J20" s="340"/>
      <c r="K20" s="336"/>
      <c r="L20" s="335"/>
      <c r="M20" s="340"/>
      <c r="N20" s="340"/>
      <c r="O20" s="336"/>
    </row>
    <row r="21" spans="2:15" ht="21" customHeight="1">
      <c r="B21" s="469"/>
      <c r="C21" s="338"/>
      <c r="D21" s="338"/>
      <c r="E21" s="338"/>
      <c r="F21" s="332"/>
      <c r="G21" s="503"/>
      <c r="H21" s="338"/>
      <c r="I21" s="338"/>
      <c r="J21" s="338"/>
      <c r="K21" s="332"/>
      <c r="L21" s="354"/>
      <c r="M21" s="338"/>
      <c r="N21" s="338"/>
      <c r="O21" s="332"/>
    </row>
    <row r="22" spans="2:15" ht="21" customHeight="1">
      <c r="B22" s="470"/>
      <c r="C22" s="340"/>
      <c r="D22" s="46"/>
      <c r="E22" s="471"/>
      <c r="F22" s="336"/>
      <c r="G22" s="335"/>
      <c r="H22" s="340"/>
      <c r="I22" s="340"/>
      <c r="J22" s="340"/>
      <c r="K22" s="336"/>
      <c r="L22" s="335"/>
      <c r="M22" s="340"/>
      <c r="N22" s="340"/>
      <c r="O22" s="336"/>
    </row>
    <row r="23" spans="2:15" ht="21" customHeight="1">
      <c r="B23" s="469"/>
      <c r="C23" s="338"/>
      <c r="D23" s="338"/>
      <c r="E23" s="338"/>
      <c r="F23" s="332"/>
      <c r="G23" s="503"/>
      <c r="H23" s="338"/>
      <c r="I23" s="338"/>
      <c r="J23" s="338"/>
      <c r="K23" s="332"/>
      <c r="L23" s="354"/>
      <c r="M23" s="338"/>
      <c r="N23" s="338"/>
      <c r="O23" s="332"/>
    </row>
    <row r="24" spans="2:15" ht="21" customHeight="1">
      <c r="B24" s="470"/>
      <c r="C24" s="340"/>
      <c r="D24" s="46"/>
      <c r="E24" s="471"/>
      <c r="F24" s="336"/>
      <c r="G24" s="335"/>
      <c r="H24" s="340"/>
      <c r="I24" s="340"/>
      <c r="J24" s="340"/>
      <c r="K24" s="336"/>
      <c r="L24" s="335"/>
      <c r="M24" s="340"/>
      <c r="N24" s="340"/>
      <c r="O24" s="336"/>
    </row>
    <row r="25" spans="2:15" ht="21" customHeight="1">
      <c r="B25" s="31"/>
      <c r="C25" s="31"/>
      <c r="D25" s="21"/>
      <c r="E25" s="31"/>
      <c r="F25" s="31"/>
      <c r="G25" s="45"/>
      <c r="H25" s="45"/>
      <c r="I25" s="45"/>
      <c r="J25" s="45"/>
      <c r="K25" s="45"/>
      <c r="L25" s="30"/>
      <c r="M25" s="30"/>
      <c r="N25" s="30"/>
      <c r="O25" s="30"/>
    </row>
    <row r="26" spans="2:15" ht="21" customHeight="1">
      <c r="B26" s="31"/>
      <c r="C26" s="31"/>
      <c r="D26" s="31"/>
      <c r="E26" s="31"/>
      <c r="F26" s="31"/>
      <c r="G26" s="45"/>
      <c r="H26" s="45"/>
      <c r="I26" s="45"/>
      <c r="J26" s="45"/>
      <c r="K26" s="45"/>
      <c r="L26" s="30"/>
      <c r="M26" s="30"/>
      <c r="N26" s="30"/>
      <c r="O26" s="30"/>
    </row>
    <row r="27" spans="2:15" ht="21" customHeight="1">
      <c r="B27" s="1" t="s">
        <v>96</v>
      </c>
    </row>
    <row r="28" spans="2:15" ht="21" customHeight="1">
      <c r="B28" s="71" t="s">
        <v>128</v>
      </c>
      <c r="C28" s="402" t="s">
        <v>188</v>
      </c>
      <c r="D28" s="339"/>
      <c r="E28" s="339"/>
      <c r="F28" s="339"/>
      <c r="G28" s="339"/>
      <c r="H28" s="339"/>
      <c r="I28" s="339"/>
      <c r="J28" s="339"/>
      <c r="K28" s="339"/>
      <c r="L28" s="339"/>
      <c r="M28" s="339"/>
      <c r="N28" s="339"/>
      <c r="O28" s="339"/>
    </row>
    <row r="29" spans="2:15" ht="21" customHeight="1">
      <c r="B29" s="71" t="s">
        <v>119</v>
      </c>
      <c r="C29" s="402" t="s">
        <v>189</v>
      </c>
      <c r="D29" s="339"/>
      <c r="E29" s="339"/>
      <c r="F29" s="339"/>
      <c r="G29" s="339"/>
      <c r="H29" s="339"/>
      <c r="I29" s="339"/>
      <c r="J29" s="339"/>
      <c r="K29" s="339"/>
      <c r="L29" s="339"/>
      <c r="M29" s="339"/>
      <c r="N29" s="339"/>
      <c r="O29" s="339"/>
    </row>
    <row r="30" spans="2:15" ht="18" customHeight="1">
      <c r="B30" s="71" t="s">
        <v>131</v>
      </c>
      <c r="C30" s="380" t="s">
        <v>190</v>
      </c>
      <c r="D30" s="339"/>
      <c r="E30" s="339"/>
      <c r="F30" s="339"/>
      <c r="G30" s="339"/>
      <c r="H30" s="339"/>
      <c r="I30" s="339"/>
      <c r="J30" s="339"/>
      <c r="K30" s="339"/>
      <c r="L30" s="339"/>
      <c r="M30" s="339"/>
      <c r="N30" s="339"/>
      <c r="O30" s="339"/>
    </row>
    <row r="31" spans="2:15" ht="18" customHeight="1">
      <c r="B31" s="28"/>
      <c r="C31" s="339"/>
      <c r="D31" s="339"/>
      <c r="E31" s="339"/>
      <c r="F31" s="339"/>
      <c r="G31" s="339"/>
      <c r="H31" s="339"/>
      <c r="I31" s="339"/>
      <c r="J31" s="339"/>
      <c r="K31" s="339"/>
      <c r="L31" s="339"/>
      <c r="M31" s="339"/>
      <c r="N31" s="339"/>
      <c r="O31" s="339"/>
    </row>
    <row r="32" spans="2:15" ht="21" customHeight="1">
      <c r="B32" s="71" t="s">
        <v>133</v>
      </c>
      <c r="C32" s="386" t="s">
        <v>191</v>
      </c>
      <c r="D32" s="339"/>
      <c r="E32" s="339"/>
      <c r="F32" s="339"/>
      <c r="G32" s="339"/>
      <c r="H32" s="339"/>
      <c r="I32" s="339"/>
      <c r="J32" s="339"/>
      <c r="K32" s="339"/>
      <c r="L32" s="339"/>
      <c r="M32" s="339"/>
      <c r="N32" s="339"/>
      <c r="O32" s="339"/>
    </row>
    <row r="33" spans="2:15" ht="18" customHeight="1">
      <c r="B33" s="71" t="s">
        <v>137</v>
      </c>
      <c r="C33" s="380" t="s">
        <v>192</v>
      </c>
      <c r="D33" s="339"/>
      <c r="E33" s="339"/>
      <c r="F33" s="339"/>
      <c r="G33" s="339"/>
      <c r="H33" s="339"/>
      <c r="I33" s="339"/>
      <c r="J33" s="339"/>
      <c r="K33" s="339"/>
      <c r="L33" s="339"/>
      <c r="M33" s="339"/>
      <c r="N33" s="339"/>
      <c r="O33" s="339"/>
    </row>
    <row r="34" spans="2:15" ht="18" customHeight="1">
      <c r="B34" s="28"/>
      <c r="C34" s="339"/>
      <c r="D34" s="339"/>
      <c r="E34" s="339"/>
      <c r="F34" s="339"/>
      <c r="G34" s="339"/>
      <c r="H34" s="339"/>
      <c r="I34" s="339"/>
      <c r="J34" s="339"/>
      <c r="K34" s="339"/>
      <c r="L34" s="339"/>
      <c r="M34" s="339"/>
      <c r="N34" s="339"/>
      <c r="O34" s="339"/>
    </row>
    <row r="35" spans="2:15" ht="18" customHeight="1">
      <c r="B35" s="28"/>
      <c r="C35" s="339"/>
      <c r="D35" s="339"/>
      <c r="E35" s="339"/>
      <c r="F35" s="339"/>
      <c r="G35" s="339"/>
      <c r="H35" s="339"/>
      <c r="I35" s="339"/>
      <c r="J35" s="339"/>
      <c r="K35" s="339"/>
      <c r="L35" s="339"/>
      <c r="M35" s="339"/>
      <c r="N35" s="339"/>
      <c r="O35" s="339"/>
    </row>
    <row r="36" spans="2:15" ht="21" customHeight="1">
      <c r="B36" s="71" t="s">
        <v>139</v>
      </c>
      <c r="C36" s="341" t="s">
        <v>193</v>
      </c>
      <c r="D36" s="339"/>
      <c r="E36" s="339"/>
      <c r="F36" s="339"/>
      <c r="G36" s="339"/>
      <c r="H36" s="339"/>
      <c r="I36" s="339"/>
      <c r="J36" s="339"/>
      <c r="K36" s="339"/>
      <c r="L36" s="339"/>
      <c r="M36" s="339"/>
      <c r="N36" s="339"/>
      <c r="O36" s="339"/>
    </row>
    <row r="37" spans="2:15" ht="21" customHeight="1">
      <c r="B37" s="28"/>
      <c r="C37" s="44"/>
      <c r="D37" s="44"/>
      <c r="E37" s="44"/>
      <c r="F37" s="44"/>
      <c r="G37" s="44"/>
      <c r="H37" s="44"/>
      <c r="I37" s="44"/>
      <c r="J37" s="44"/>
      <c r="K37" s="44"/>
      <c r="L37" s="44"/>
      <c r="M37" s="44"/>
      <c r="N37" s="44"/>
      <c r="O37" s="44"/>
    </row>
    <row r="38" spans="2:15" ht="21" customHeight="1">
      <c r="B38" s="28"/>
      <c r="C38" s="21"/>
      <c r="D38" s="21"/>
      <c r="E38" s="21"/>
      <c r="F38" s="21"/>
      <c r="G38" s="21"/>
      <c r="H38" s="21"/>
      <c r="I38" s="21"/>
      <c r="J38" s="21"/>
      <c r="K38" s="21"/>
      <c r="L38" s="21"/>
      <c r="M38" s="21"/>
      <c r="N38" s="21"/>
      <c r="O38" s="21"/>
    </row>
    <row r="39" spans="2:15" ht="11.25" customHeight="1">
      <c r="B39" s="28"/>
    </row>
  </sheetData>
  <sheetProtection algorithmName="SHA-512" hashValue="QvyM4xIzJmqA/1ShoxwWL5c1FUDtzMnZriP1cgrw0V7hZ00FtRfuMJry7Fz8QfoM4fM3wqCRiXkD9K18kACwIw==" saltValue="gGHFw7G3/Cwy6eVaRh0kkA==" spinCount="100000" sheet="1" objects="1" scenarios="1"/>
  <mergeCells count="34">
    <mergeCell ref="L2:O2"/>
    <mergeCell ref="C33:O35"/>
    <mergeCell ref="B21:F21"/>
    <mergeCell ref="G19:K20"/>
    <mergeCell ref="B23:F23"/>
    <mergeCell ref="G16:O16"/>
    <mergeCell ref="G17:O17"/>
    <mergeCell ref="L19:O20"/>
    <mergeCell ref="L21:O22"/>
    <mergeCell ref="L23:O24"/>
    <mergeCell ref="G21:K22"/>
    <mergeCell ref="B19:F19"/>
    <mergeCell ref="B20:C20"/>
    <mergeCell ref="E20:F20"/>
    <mergeCell ref="B4:O4"/>
    <mergeCell ref="C7:F7"/>
    <mergeCell ref="C36:O36"/>
    <mergeCell ref="B24:C24"/>
    <mergeCell ref="E24:F24"/>
    <mergeCell ref="G23:K24"/>
    <mergeCell ref="E22:F22"/>
    <mergeCell ref="C29:O29"/>
    <mergeCell ref="R5:W5"/>
    <mergeCell ref="C28:O28"/>
    <mergeCell ref="B22:C22"/>
    <mergeCell ref="C32:O32"/>
    <mergeCell ref="C30:O31"/>
    <mergeCell ref="J11:K11"/>
    <mergeCell ref="L11:N11"/>
    <mergeCell ref="G18:K18"/>
    <mergeCell ref="L18:O18"/>
    <mergeCell ref="B14:F17"/>
    <mergeCell ref="B18:F18"/>
    <mergeCell ref="G14:O15"/>
  </mergeCells>
  <phoneticPr fontId="16"/>
  <hyperlinks>
    <hyperlink ref="R5" location="入力_公費負担!A1" display="入力フォーム（公営費）に戻る" xr:uid="{DB25D1B5-6F9E-48B0-BA6B-F5D8B09A017A}"/>
    <hyperlink ref="R5:W5" location="入力_公費負担!A73" display="入力フォーム（公営費）に戻る" xr:uid="{0898F881-B5A4-4E95-A6CA-00D1E6C97A0D}"/>
  </hyperlinks>
  <printOptions horizontalCentered="1"/>
  <pageMargins left="0.35433070866141742" right="0.35433070866141742" top="0.59055118110236227" bottom="0.51181102362204722" header="0.31496062992125978" footer="0.31496062992125978"/>
  <pageSetup paperSize="9" scale="9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00B050"/>
  </sheetPr>
  <dimension ref="A1:W40"/>
  <sheetViews>
    <sheetView view="pageBreakPreview" zoomScaleNormal="100" zoomScaleSheetLayoutView="100" workbookViewId="0">
      <selection activeCell="M118" sqref="M118:N118"/>
    </sheetView>
  </sheetViews>
  <sheetFormatPr defaultColWidth="6.625" defaultRowHeight="21" customHeight="1"/>
  <cols>
    <col min="1" max="1" width="2.875" style="1" customWidth="1"/>
    <col min="2" max="2" width="1.875" style="1" customWidth="1"/>
    <col min="3" max="15" width="6.625" style="1" customWidth="1"/>
    <col min="16" max="16" width="1.875" style="1" customWidth="1"/>
    <col min="17" max="17" width="6.625" style="1" customWidth="1"/>
    <col min="18" max="16384" width="6.625" style="1"/>
  </cols>
  <sheetData>
    <row r="1" spans="1:23" ht="21" customHeight="1">
      <c r="A1" s="1" t="s">
        <v>143</v>
      </c>
    </row>
    <row r="2" spans="1:23" ht="9.75" customHeight="1"/>
    <row r="3" spans="1:23" ht="21" customHeight="1">
      <c r="A3" s="64"/>
      <c r="B3" s="372" t="s">
        <v>144</v>
      </c>
      <c r="C3" s="339"/>
      <c r="D3" s="339"/>
      <c r="E3" s="339"/>
      <c r="F3" s="339"/>
      <c r="G3" s="339"/>
      <c r="H3" s="339"/>
      <c r="I3" s="339"/>
      <c r="J3" s="339"/>
      <c r="K3" s="339"/>
      <c r="L3" s="339"/>
      <c r="M3" s="339"/>
      <c r="N3" s="339"/>
      <c r="O3" s="339"/>
      <c r="P3" s="339"/>
    </row>
    <row r="4" spans="1:23" ht="6" customHeight="1">
      <c r="B4" s="25"/>
      <c r="C4" s="25"/>
      <c r="D4" s="25"/>
      <c r="E4" s="25"/>
      <c r="F4" s="25"/>
      <c r="G4" s="25"/>
      <c r="H4" s="25"/>
      <c r="I4" s="25"/>
      <c r="J4" s="25"/>
      <c r="K4" s="25"/>
      <c r="L4" s="25"/>
      <c r="M4" s="25"/>
      <c r="N4" s="25"/>
      <c r="O4" s="25"/>
      <c r="P4" s="25"/>
    </row>
    <row r="5" spans="1:23" ht="9.75" customHeight="1">
      <c r="B5" s="36"/>
      <c r="O5" s="63"/>
      <c r="P5" s="34"/>
    </row>
    <row r="6" spans="1:23" ht="21" customHeight="1">
      <c r="A6" s="21"/>
      <c r="B6" s="59"/>
      <c r="D6" s="21"/>
      <c r="E6" s="21"/>
      <c r="F6" s="21"/>
      <c r="G6" s="21"/>
      <c r="H6" s="21"/>
      <c r="I6" s="21"/>
      <c r="J6" s="21"/>
      <c r="K6" s="21"/>
      <c r="L6" s="21"/>
      <c r="M6" s="21"/>
      <c r="N6" s="21"/>
      <c r="O6" s="63" t="s">
        <v>145</v>
      </c>
      <c r="P6" s="27"/>
      <c r="R6" s="429" t="s">
        <v>417</v>
      </c>
      <c r="S6" s="429"/>
      <c r="T6" s="429"/>
      <c r="U6" s="429"/>
      <c r="V6" s="429"/>
      <c r="W6" s="429"/>
    </row>
    <row r="7" spans="1:23" ht="21" customHeight="1">
      <c r="A7" s="21"/>
      <c r="B7" s="59"/>
      <c r="C7" s="1" t="s">
        <v>146</v>
      </c>
      <c r="D7" s="21"/>
      <c r="E7" s="21"/>
      <c r="F7" s="21"/>
      <c r="G7" s="21"/>
      <c r="H7" s="21"/>
      <c r="I7" s="21"/>
      <c r="J7" s="21"/>
      <c r="K7" s="21"/>
      <c r="L7" s="21"/>
      <c r="M7" s="21"/>
      <c r="N7" s="21"/>
      <c r="O7" s="63"/>
      <c r="P7" s="27"/>
    </row>
    <row r="8" spans="1:23" ht="21" customHeight="1">
      <c r="A8" s="21"/>
      <c r="B8" s="59"/>
      <c r="P8" s="27"/>
    </row>
    <row r="9" spans="1:23" ht="21" customHeight="1">
      <c r="B9" s="29"/>
      <c r="G9" s="376" t="s">
        <v>74</v>
      </c>
      <c r="H9" s="339"/>
      <c r="I9" s="374" t="str">
        <f>IF(入力_公費負担!E70="","",入力_公費負担!E70)</f>
        <v/>
      </c>
      <c r="J9" s="339"/>
      <c r="K9" s="339"/>
      <c r="L9" s="339"/>
      <c r="M9" s="339"/>
      <c r="N9" s="339"/>
      <c r="O9" s="339"/>
      <c r="P9" s="27"/>
    </row>
    <row r="10" spans="1:23" ht="21" customHeight="1">
      <c r="B10" s="29"/>
      <c r="G10" s="376"/>
      <c r="H10" s="339"/>
      <c r="I10" s="462" t="str">
        <f>IF(入力_公費負担!E71="","",入力_公費負担!E71)</f>
        <v/>
      </c>
      <c r="J10" s="339"/>
      <c r="K10" s="339"/>
      <c r="L10" s="339"/>
      <c r="M10" s="339"/>
      <c r="N10" s="339"/>
      <c r="O10" s="339"/>
      <c r="P10" s="27"/>
    </row>
    <row r="11" spans="1:23" ht="21" customHeight="1">
      <c r="B11" s="29"/>
      <c r="G11" s="376" t="s">
        <v>147</v>
      </c>
      <c r="H11" s="339"/>
      <c r="I11" s="374" t="str">
        <f>IF(入力_公費負担!E73="","",入力_公費負担!E73)</f>
        <v/>
      </c>
      <c r="J11" s="339"/>
      <c r="K11" s="339"/>
      <c r="L11" s="339"/>
      <c r="M11" s="339"/>
      <c r="N11" s="339"/>
      <c r="O11" s="57" t="s">
        <v>75</v>
      </c>
      <c r="P11" s="27"/>
    </row>
    <row r="12" spans="1:23" ht="21" customHeight="1">
      <c r="B12" s="29"/>
      <c r="G12" s="379"/>
      <c r="H12" s="339"/>
      <c r="I12" s="379"/>
      <c r="J12" s="339"/>
      <c r="K12" s="379"/>
      <c r="L12" s="339"/>
      <c r="M12" s="339"/>
      <c r="N12" s="339"/>
      <c r="O12" s="57"/>
      <c r="P12" s="27"/>
    </row>
    <row r="13" spans="1:23" ht="21" customHeight="1">
      <c r="B13" s="29"/>
      <c r="G13" s="379" t="s">
        <v>149</v>
      </c>
      <c r="H13" s="339"/>
      <c r="I13" s="412" t="str">
        <f>IF(入力_公費負担!E72="","",入力_公費負担!E72)</f>
        <v/>
      </c>
      <c r="J13" s="339"/>
      <c r="K13" s="339"/>
      <c r="L13" s="339"/>
      <c r="M13" s="339"/>
      <c r="N13" s="339"/>
      <c r="O13" s="57"/>
      <c r="P13" s="27"/>
    </row>
    <row r="14" spans="1:23" ht="21" customHeight="1">
      <c r="B14" s="29"/>
      <c r="J14" s="43"/>
      <c r="K14" s="43"/>
      <c r="L14" s="43"/>
      <c r="M14" s="43"/>
      <c r="N14" s="43"/>
      <c r="O14" s="43"/>
      <c r="P14" s="27"/>
    </row>
    <row r="15" spans="1:23" ht="21" customHeight="1">
      <c r="B15" s="29"/>
      <c r="C15" s="415" t="s">
        <v>419</v>
      </c>
      <c r="D15" s="415"/>
      <c r="E15" s="415"/>
      <c r="F15" s="415"/>
      <c r="G15" s="415"/>
      <c r="H15" s="415"/>
      <c r="I15" s="415"/>
      <c r="J15" s="415"/>
      <c r="K15" s="415"/>
      <c r="L15" s="415"/>
      <c r="M15" s="415"/>
      <c r="N15" s="415"/>
      <c r="O15" s="415"/>
      <c r="P15" s="82"/>
    </row>
    <row r="16" spans="1:23" ht="21" customHeight="1">
      <c r="B16" s="29"/>
      <c r="C16" s="415"/>
      <c r="D16" s="415"/>
      <c r="E16" s="415"/>
      <c r="F16" s="415"/>
      <c r="G16" s="415"/>
      <c r="H16" s="415"/>
      <c r="I16" s="415"/>
      <c r="J16" s="415"/>
      <c r="K16" s="415"/>
      <c r="L16" s="415"/>
      <c r="M16" s="415"/>
      <c r="N16" s="415"/>
      <c r="O16" s="415"/>
      <c r="P16" s="82"/>
    </row>
    <row r="17" spans="1:16" ht="9.75" customHeight="1">
      <c r="B17" s="29"/>
      <c r="P17" s="27"/>
    </row>
    <row r="18" spans="1:16" ht="24.95" customHeight="1">
      <c r="B18" s="29"/>
      <c r="C18" s="331" t="s">
        <v>21</v>
      </c>
      <c r="D18" s="343"/>
      <c r="E18" s="419" t="str">
        <f>手_内訳書!I21</f>
        <v/>
      </c>
      <c r="F18" s="352"/>
      <c r="G18" s="352"/>
      <c r="H18" s="420" t="s">
        <v>151</v>
      </c>
      <c r="I18" s="352"/>
      <c r="J18" s="352"/>
      <c r="K18" s="352"/>
      <c r="L18" s="418"/>
      <c r="M18" s="352"/>
      <c r="N18" s="352"/>
      <c r="O18" s="343"/>
      <c r="P18" s="27"/>
    </row>
    <row r="19" spans="1:16" ht="24.95" customHeight="1">
      <c r="A19" s="27"/>
      <c r="B19" s="29"/>
      <c r="C19" s="331" t="s">
        <v>152</v>
      </c>
      <c r="D19" s="343"/>
      <c r="E19" s="417" t="s">
        <v>153</v>
      </c>
      <c r="F19" s="352"/>
      <c r="G19" s="352"/>
      <c r="H19" s="352"/>
      <c r="I19" s="352"/>
      <c r="J19" s="352"/>
      <c r="K19" s="352"/>
      <c r="L19" s="352"/>
      <c r="M19" s="352"/>
      <c r="N19" s="352"/>
      <c r="O19" s="343"/>
      <c r="P19" s="27"/>
    </row>
    <row r="20" spans="1:16" ht="24.95" customHeight="1">
      <c r="A20" s="67"/>
      <c r="B20" s="60"/>
      <c r="C20" s="331" t="s">
        <v>154</v>
      </c>
      <c r="D20" s="343"/>
      <c r="E20" s="421" t="str">
        <f>CONCATENATE(選管入力用!B2,"執行　",選管入力用!B4)</f>
        <v>令和７年７月２０日執行　那覇市議会議員一般選挙</v>
      </c>
      <c r="F20" s="352"/>
      <c r="G20" s="352"/>
      <c r="H20" s="352"/>
      <c r="I20" s="352"/>
      <c r="J20" s="352"/>
      <c r="K20" s="352"/>
      <c r="L20" s="352"/>
      <c r="M20" s="352"/>
      <c r="N20" s="352"/>
      <c r="O20" s="343"/>
      <c r="P20" s="27"/>
    </row>
    <row r="21" spans="1:16" ht="24.95" customHeight="1">
      <c r="A21" s="67"/>
      <c r="B21" s="60"/>
      <c r="C21" s="331" t="s">
        <v>2</v>
      </c>
      <c r="D21" s="343"/>
      <c r="E21" s="417" t="str">
        <f>IF(入力_公費負担!E4="","",入力_公費負担!E4)</f>
        <v/>
      </c>
      <c r="F21" s="352"/>
      <c r="G21" s="352"/>
      <c r="H21" s="352"/>
      <c r="I21" s="352"/>
      <c r="J21" s="352"/>
      <c r="K21" s="352"/>
      <c r="L21" s="352"/>
      <c r="M21" s="352"/>
      <c r="N21" s="352"/>
      <c r="O21" s="343"/>
      <c r="P21" s="27"/>
    </row>
    <row r="22" spans="1:16" ht="21" customHeight="1">
      <c r="A22" s="67"/>
      <c r="B22" s="60"/>
      <c r="C22" s="331" t="s">
        <v>155</v>
      </c>
      <c r="D22" s="332"/>
      <c r="E22" s="331" t="s">
        <v>23</v>
      </c>
      <c r="F22" s="352"/>
      <c r="G22" s="352"/>
      <c r="H22" s="352"/>
      <c r="I22" s="343"/>
      <c r="J22" s="331" t="s">
        <v>24</v>
      </c>
      <c r="K22" s="352"/>
      <c r="L22" s="352"/>
      <c r="M22" s="343"/>
      <c r="N22" s="331" t="s">
        <v>25</v>
      </c>
      <c r="O22" s="343"/>
      <c r="P22" s="27"/>
    </row>
    <row r="23" spans="1:16" ht="21" customHeight="1">
      <c r="A23" s="67"/>
      <c r="B23" s="60"/>
      <c r="C23" s="333"/>
      <c r="D23" s="334"/>
      <c r="E23" s="344" t="str">
        <f>IF(入力_公費負担!E79="","",入力_公費負担!E79)</f>
        <v/>
      </c>
      <c r="F23" s="338"/>
      <c r="G23" s="338"/>
      <c r="H23" s="338"/>
      <c r="I23" s="332"/>
      <c r="J23" s="344" t="str">
        <f>IF(入力_公費負担!E80="","",入力_公費負担!E80)</f>
        <v/>
      </c>
      <c r="K23" s="338"/>
      <c r="L23" s="338"/>
      <c r="M23" s="332"/>
      <c r="N23" s="344" t="str">
        <f>IF(入力_公費負担!E81="","1　普通"&amp;CHAR(10)&amp;CHAR(10)&amp;"2　当座",入力_公費負担!E81)</f>
        <v>1　普通
2　当座</v>
      </c>
      <c r="O23" s="332"/>
      <c r="P23" s="27"/>
    </row>
    <row r="24" spans="1:16" ht="21" customHeight="1">
      <c r="A24" s="67"/>
      <c r="B24" s="60"/>
      <c r="C24" s="333"/>
      <c r="D24" s="334"/>
      <c r="E24" s="333"/>
      <c r="F24" s="339"/>
      <c r="G24" s="339"/>
      <c r="H24" s="339"/>
      <c r="I24" s="334"/>
      <c r="J24" s="333"/>
      <c r="K24" s="339"/>
      <c r="L24" s="339"/>
      <c r="M24" s="334"/>
      <c r="N24" s="333"/>
      <c r="O24" s="334"/>
      <c r="P24" s="27"/>
    </row>
    <row r="25" spans="1:16" ht="21" customHeight="1">
      <c r="A25" s="68"/>
      <c r="B25" s="65"/>
      <c r="C25" s="333"/>
      <c r="D25" s="334"/>
      <c r="E25" s="335"/>
      <c r="F25" s="340"/>
      <c r="G25" s="340"/>
      <c r="H25" s="340"/>
      <c r="I25" s="336"/>
      <c r="J25" s="335"/>
      <c r="K25" s="340"/>
      <c r="L25" s="340"/>
      <c r="M25" s="336"/>
      <c r="N25" s="335"/>
      <c r="O25" s="336"/>
      <c r="P25" s="27"/>
    </row>
    <row r="26" spans="1:16" ht="21" customHeight="1">
      <c r="A26" s="67"/>
      <c r="B26" s="60"/>
      <c r="C26" s="333"/>
      <c r="D26" s="334"/>
      <c r="E26" s="331" t="s">
        <v>26</v>
      </c>
      <c r="F26" s="352"/>
      <c r="G26" s="352"/>
      <c r="H26" s="352"/>
      <c r="I26" s="343"/>
      <c r="J26" s="331" t="s">
        <v>156</v>
      </c>
      <c r="K26" s="352"/>
      <c r="L26" s="352"/>
      <c r="M26" s="352"/>
      <c r="N26" s="352"/>
      <c r="O26" s="343"/>
      <c r="P26" s="27"/>
    </row>
    <row r="27" spans="1:16" ht="21" customHeight="1">
      <c r="A27" s="67"/>
      <c r="B27" s="60"/>
      <c r="C27" s="333"/>
      <c r="D27" s="334"/>
      <c r="E27" s="413" t="str">
        <f>IF(入力_公費負担!E82="","",入力_公費負担!E82)</f>
        <v/>
      </c>
      <c r="F27" s="338"/>
      <c r="G27" s="338"/>
      <c r="H27" s="338"/>
      <c r="I27" s="332"/>
      <c r="J27" s="337" t="str">
        <f>IF(入力_公費負担!E83="","",入力_公費負担!E83)</f>
        <v/>
      </c>
      <c r="K27" s="338"/>
      <c r="L27" s="338"/>
      <c r="M27" s="338"/>
      <c r="N27" s="338"/>
      <c r="O27" s="332"/>
      <c r="P27" s="27"/>
    </row>
    <row r="28" spans="1:16" ht="21" customHeight="1">
      <c r="A28" s="69"/>
      <c r="B28" s="66"/>
      <c r="C28" s="335"/>
      <c r="D28" s="336"/>
      <c r="E28" s="335"/>
      <c r="F28" s="340"/>
      <c r="G28" s="340"/>
      <c r="H28" s="340"/>
      <c r="I28" s="336"/>
      <c r="J28" s="335"/>
      <c r="K28" s="340"/>
      <c r="L28" s="340"/>
      <c r="M28" s="340"/>
      <c r="N28" s="340"/>
      <c r="O28" s="336"/>
      <c r="P28" s="27"/>
    </row>
    <row r="29" spans="1:16" ht="9.75" customHeight="1">
      <c r="A29" s="27"/>
      <c r="B29" s="26"/>
      <c r="C29" s="25"/>
      <c r="D29" s="25"/>
      <c r="E29" s="25"/>
      <c r="F29" s="25"/>
      <c r="G29" s="25"/>
      <c r="H29" s="25"/>
      <c r="I29" s="25"/>
      <c r="J29" s="25"/>
      <c r="K29" s="25"/>
      <c r="L29" s="25"/>
      <c r="M29" s="25"/>
      <c r="N29" s="25"/>
      <c r="O29" s="25"/>
      <c r="P29" s="24"/>
    </row>
    <row r="30" spans="1:16" ht="21" customHeight="1">
      <c r="A30" s="376" t="s">
        <v>96</v>
      </c>
      <c r="B30" s="339"/>
      <c r="C30" s="339"/>
      <c r="P30" s="35"/>
    </row>
    <row r="31" spans="1:16" ht="21" customHeight="1">
      <c r="A31" s="72">
        <v>1</v>
      </c>
      <c r="B31" s="37"/>
      <c r="C31" s="506" t="s">
        <v>157</v>
      </c>
      <c r="D31" s="339"/>
      <c r="E31" s="339"/>
      <c r="F31" s="339"/>
      <c r="G31" s="339"/>
      <c r="H31" s="339"/>
      <c r="I31" s="339"/>
      <c r="J31" s="339"/>
      <c r="K31" s="339"/>
      <c r="L31" s="339"/>
      <c r="M31" s="339"/>
      <c r="N31" s="339"/>
      <c r="O31" s="339"/>
      <c r="P31" s="339"/>
    </row>
    <row r="32" spans="1:16" ht="21" customHeight="1">
      <c r="A32" s="37"/>
      <c r="B32" s="37"/>
      <c r="C32" s="339"/>
      <c r="D32" s="339"/>
      <c r="E32" s="339"/>
      <c r="F32" s="339"/>
      <c r="G32" s="339"/>
      <c r="H32" s="339"/>
      <c r="I32" s="339"/>
      <c r="J32" s="339"/>
      <c r="K32" s="339"/>
      <c r="L32" s="339"/>
      <c r="M32" s="339"/>
      <c r="N32" s="339"/>
      <c r="O32" s="339"/>
      <c r="P32" s="339"/>
    </row>
    <row r="33" spans="1:16" ht="21" customHeight="1">
      <c r="A33" s="37"/>
      <c r="B33" s="37"/>
      <c r="C33" s="339"/>
      <c r="D33" s="339"/>
      <c r="E33" s="339"/>
      <c r="F33" s="339"/>
      <c r="G33" s="339"/>
      <c r="H33" s="339"/>
      <c r="I33" s="339"/>
      <c r="J33" s="339"/>
      <c r="K33" s="339"/>
      <c r="L33" s="339"/>
      <c r="M33" s="339"/>
      <c r="N33" s="339"/>
      <c r="O33" s="339"/>
      <c r="P33" s="339"/>
    </row>
    <row r="34" spans="1:16" ht="21" customHeight="1">
      <c r="A34" s="37"/>
      <c r="B34" s="37"/>
      <c r="C34" s="339"/>
      <c r="D34" s="339"/>
      <c r="E34" s="339"/>
      <c r="F34" s="339"/>
      <c r="G34" s="339"/>
      <c r="H34" s="339"/>
      <c r="I34" s="339"/>
      <c r="J34" s="339"/>
      <c r="K34" s="339"/>
      <c r="L34" s="339"/>
      <c r="M34" s="339"/>
      <c r="N34" s="339"/>
      <c r="O34" s="339"/>
      <c r="P34" s="339"/>
    </row>
    <row r="35" spans="1:16" ht="21" customHeight="1">
      <c r="A35" s="37"/>
      <c r="B35" s="37"/>
      <c r="C35" s="339"/>
      <c r="D35" s="339"/>
      <c r="E35" s="339"/>
      <c r="F35" s="339"/>
      <c r="G35" s="339"/>
      <c r="H35" s="339"/>
      <c r="I35" s="339"/>
      <c r="J35" s="339"/>
      <c r="K35" s="339"/>
      <c r="L35" s="339"/>
      <c r="M35" s="339"/>
      <c r="N35" s="339"/>
      <c r="O35" s="339"/>
      <c r="P35" s="339"/>
    </row>
    <row r="36" spans="1:16" ht="21" customHeight="1">
      <c r="A36" s="72">
        <v>2</v>
      </c>
      <c r="B36" s="37"/>
      <c r="C36" s="411" t="s">
        <v>158</v>
      </c>
      <c r="D36" s="339"/>
      <c r="E36" s="339"/>
      <c r="F36" s="339"/>
      <c r="G36" s="339"/>
      <c r="H36" s="339"/>
      <c r="I36" s="339"/>
      <c r="J36" s="339"/>
      <c r="K36" s="339"/>
      <c r="L36" s="339"/>
      <c r="M36" s="339"/>
      <c r="N36" s="339"/>
      <c r="O36" s="339"/>
      <c r="P36" s="339"/>
    </row>
    <row r="37" spans="1:16" ht="15.95" customHeight="1">
      <c r="A37" s="72">
        <v>3</v>
      </c>
      <c r="B37" s="37"/>
      <c r="C37" s="416" t="s">
        <v>159</v>
      </c>
      <c r="D37" s="339"/>
      <c r="E37" s="339"/>
      <c r="F37" s="339"/>
      <c r="G37" s="339"/>
      <c r="H37" s="339"/>
      <c r="I37" s="339"/>
      <c r="J37" s="339"/>
      <c r="K37" s="339"/>
      <c r="L37" s="339"/>
      <c r="M37" s="339"/>
      <c r="N37" s="339"/>
      <c r="O37" s="339"/>
      <c r="P37" s="339"/>
    </row>
    <row r="38" spans="1:16" ht="15.95" customHeight="1">
      <c r="A38" s="37"/>
      <c r="B38" s="37"/>
      <c r="C38" s="339"/>
      <c r="D38" s="339"/>
      <c r="E38" s="339"/>
      <c r="F38" s="339"/>
      <c r="G38" s="339"/>
      <c r="H38" s="339"/>
      <c r="I38" s="339"/>
      <c r="J38" s="339"/>
      <c r="K38" s="339"/>
      <c r="L38" s="339"/>
      <c r="M38" s="339"/>
      <c r="N38" s="339"/>
      <c r="O38" s="339"/>
      <c r="P38" s="339"/>
    </row>
    <row r="39" spans="1:16" ht="15.95" customHeight="1">
      <c r="A39" s="72">
        <v>4</v>
      </c>
      <c r="C39" s="416" t="s">
        <v>160</v>
      </c>
      <c r="D39" s="339"/>
      <c r="E39" s="339"/>
      <c r="F39" s="339"/>
      <c r="G39" s="339"/>
      <c r="H39" s="339"/>
      <c r="I39" s="339"/>
      <c r="J39" s="339"/>
      <c r="K39" s="339"/>
      <c r="L39" s="339"/>
      <c r="M39" s="339"/>
      <c r="N39" s="339"/>
      <c r="O39" s="339"/>
      <c r="P39" s="339"/>
    </row>
    <row r="40" spans="1:16" ht="15.95" customHeight="1">
      <c r="C40" s="339"/>
      <c r="D40" s="339"/>
      <c r="E40" s="339"/>
      <c r="F40" s="339"/>
      <c r="G40" s="339"/>
      <c r="H40" s="339"/>
      <c r="I40" s="339"/>
      <c r="J40" s="339"/>
      <c r="K40" s="339"/>
      <c r="L40" s="339"/>
      <c r="M40" s="339"/>
      <c r="N40" s="339"/>
      <c r="O40" s="339"/>
      <c r="P40" s="339"/>
    </row>
  </sheetData>
  <sheetProtection algorithmName="SHA-512" hashValue="wFjlFqd3MzRL4+EQ13ntz3kF5tsL3MLptub3IuztSmhI0l4Bs3P2OdQhMXNxVERdHDESQ6rJLCa4shHnoi0SEw==" saltValue="7Vz9oXuxAZ+0275Bn9WiuA==" spinCount="100000" sheet="1" objects="1" scenarios="1"/>
  <mergeCells count="40">
    <mergeCell ref="C36:P36"/>
    <mergeCell ref="C31:P35"/>
    <mergeCell ref="C37:P38"/>
    <mergeCell ref="C39:P40"/>
    <mergeCell ref="C22:D28"/>
    <mergeCell ref="E22:I22"/>
    <mergeCell ref="J22:M22"/>
    <mergeCell ref="N22:O22"/>
    <mergeCell ref="E23:I25"/>
    <mergeCell ref="J23:M25"/>
    <mergeCell ref="N23:O25"/>
    <mergeCell ref="E26:I26"/>
    <mergeCell ref="J26:O26"/>
    <mergeCell ref="E27:I28"/>
    <mergeCell ref="J27:O28"/>
    <mergeCell ref="A30:C30"/>
    <mergeCell ref="C19:D19"/>
    <mergeCell ref="E19:O19"/>
    <mergeCell ref="C20:D20"/>
    <mergeCell ref="E20:O20"/>
    <mergeCell ref="C21:D21"/>
    <mergeCell ref="E21:O21"/>
    <mergeCell ref="B3:P3"/>
    <mergeCell ref="G9:H9"/>
    <mergeCell ref="I9:O9"/>
    <mergeCell ref="G10:H10"/>
    <mergeCell ref="I10:O10"/>
    <mergeCell ref="R6:W6"/>
    <mergeCell ref="C15:O16"/>
    <mergeCell ref="C18:D18"/>
    <mergeCell ref="E18:G18"/>
    <mergeCell ref="H18:K18"/>
    <mergeCell ref="L18:O18"/>
    <mergeCell ref="G11:H11"/>
    <mergeCell ref="I11:N11"/>
    <mergeCell ref="G12:H12"/>
    <mergeCell ref="I12:J12"/>
    <mergeCell ref="K12:N12"/>
    <mergeCell ref="G13:H13"/>
    <mergeCell ref="I13:N13"/>
  </mergeCells>
  <phoneticPr fontId="16"/>
  <hyperlinks>
    <hyperlink ref="R6" location="入力_公費負担!A1" display="入力フォーム（公営費）に戻る" xr:uid="{E0B07279-BA0A-4F59-AD78-BAC069EFBF2F}"/>
    <hyperlink ref="R6:W6" location="入力_公費負担!A73" display="入力フォーム（公営費）に戻る" xr:uid="{3EB8BEF5-FAAE-46DA-B572-AF9C4434F8FF}"/>
  </hyperlinks>
  <pageMargins left="0.49" right="0.46" top="0.55000000000000004"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0070C0"/>
    <pageSetUpPr fitToPage="1"/>
  </sheetPr>
  <dimension ref="A1:X44"/>
  <sheetViews>
    <sheetView view="pageBreakPreview" zoomScaleNormal="100" zoomScaleSheetLayoutView="100" workbookViewId="0">
      <selection activeCell="M118" sqref="M118:N118"/>
    </sheetView>
  </sheetViews>
  <sheetFormatPr defaultColWidth="6" defaultRowHeight="19.5" customHeight="1"/>
  <cols>
    <col min="1" max="1" width="6" style="1" customWidth="1"/>
    <col min="2" max="15" width="6" style="1"/>
    <col min="16" max="16" width="4.625" style="1" customWidth="1"/>
    <col min="17" max="17" width="1.375" style="1" customWidth="1"/>
    <col min="18" max="16384" width="6" style="1"/>
  </cols>
  <sheetData>
    <row r="1" spans="1:24" ht="19.5" customHeight="1">
      <c r="A1" s="2" t="s">
        <v>80</v>
      </c>
      <c r="B1" s="2"/>
      <c r="C1" s="2"/>
      <c r="D1" s="2"/>
    </row>
    <row r="2" spans="1:24" ht="19.5" customHeight="1">
      <c r="A2" s="16"/>
      <c r="L2" s="363" t="str">
        <f>選管入力用!B3</f>
        <v>令和７年７月１３日</v>
      </c>
      <c r="M2" s="339"/>
      <c r="N2" s="339"/>
      <c r="O2" s="339"/>
      <c r="P2" s="339"/>
    </row>
    <row r="3" spans="1:24" ht="22.5" customHeight="1">
      <c r="A3" s="364"/>
      <c r="B3" s="339"/>
      <c r="C3" s="339"/>
      <c r="D3" s="339"/>
      <c r="E3" s="339"/>
      <c r="F3" s="339"/>
      <c r="G3" s="339"/>
      <c r="H3" s="339"/>
      <c r="I3" s="339"/>
      <c r="J3" s="339"/>
      <c r="K3" s="339"/>
      <c r="L3" s="339"/>
      <c r="M3" s="339"/>
      <c r="N3" s="339"/>
      <c r="O3" s="339"/>
      <c r="P3" s="339"/>
      <c r="R3" s="81"/>
    </row>
    <row r="4" spans="1:24" ht="22.5" customHeight="1">
      <c r="A4" s="364" t="s">
        <v>81</v>
      </c>
      <c r="B4" s="339"/>
      <c r="C4" s="339"/>
      <c r="D4" s="339"/>
      <c r="E4" s="339"/>
      <c r="F4" s="339"/>
      <c r="G4" s="339"/>
      <c r="H4" s="339"/>
      <c r="I4" s="339"/>
      <c r="J4" s="339"/>
      <c r="K4" s="339"/>
      <c r="L4" s="339"/>
      <c r="M4" s="339"/>
      <c r="N4" s="339"/>
      <c r="O4" s="339"/>
      <c r="P4" s="339"/>
    </row>
    <row r="5" spans="1:24" ht="19.5" customHeight="1">
      <c r="A5" s="2"/>
      <c r="B5" s="2"/>
      <c r="C5" s="2"/>
      <c r="D5" s="2"/>
      <c r="E5" s="2"/>
      <c r="F5" s="2"/>
      <c r="G5" s="2"/>
      <c r="H5" s="2"/>
      <c r="I5" s="2"/>
      <c r="J5" s="2"/>
      <c r="K5" s="2"/>
      <c r="L5" s="2"/>
      <c r="S5" s="329" t="s">
        <v>417</v>
      </c>
      <c r="T5" s="329"/>
      <c r="U5" s="329"/>
      <c r="V5" s="329"/>
      <c r="W5" s="329"/>
      <c r="X5" s="329"/>
    </row>
    <row r="6" spans="1:24" ht="19.5" customHeight="1">
      <c r="A6" s="368" t="s">
        <v>77</v>
      </c>
      <c r="B6" s="339"/>
      <c r="C6" s="339"/>
      <c r="D6" s="339"/>
      <c r="E6" s="339"/>
    </row>
    <row r="7" spans="1:24" ht="19.5" customHeight="1">
      <c r="A7" s="366" t="s">
        <v>78</v>
      </c>
      <c r="B7" s="339"/>
      <c r="C7" s="366" t="str">
        <f>選管入力用!B5</f>
        <v>前原　常雄</v>
      </c>
      <c r="D7" s="339"/>
      <c r="E7" s="339"/>
      <c r="F7" s="13" t="s">
        <v>76</v>
      </c>
    </row>
    <row r="8" spans="1:24" ht="9.75" customHeight="1">
      <c r="A8" s="16"/>
    </row>
    <row r="9" spans="1:24" ht="19.5" customHeight="1">
      <c r="I9" s="365" t="str">
        <f>CONCATENATE("",選管入力用!B2,"執行")</f>
        <v>令和７年７月２０日執行</v>
      </c>
      <c r="J9" s="339"/>
      <c r="K9" s="339"/>
      <c r="L9" s="339"/>
      <c r="M9" s="339"/>
      <c r="N9" s="339"/>
    </row>
    <row r="10" spans="1:24" ht="19.5" customHeight="1">
      <c r="I10" s="330" t="str">
        <f>IF(選管入力用!B4="","",選管入力用!B4)</f>
        <v>那覇市議会議員一般選挙</v>
      </c>
      <c r="J10" s="330"/>
      <c r="K10" s="330"/>
      <c r="L10" s="330"/>
      <c r="M10" s="330"/>
      <c r="N10" s="330"/>
      <c r="O10" s="330"/>
    </row>
    <row r="11" spans="1:24" ht="19.5" customHeight="1">
      <c r="A11" s="16"/>
      <c r="I11" s="330" t="s">
        <v>2</v>
      </c>
      <c r="J11" s="339"/>
      <c r="K11" s="367" t="str">
        <f>IF(入力_公費負担!E4="","",入力_公費負担!E4)</f>
        <v/>
      </c>
      <c r="L11" s="339"/>
      <c r="M11" s="339"/>
      <c r="N11" s="339"/>
      <c r="O11" s="13" t="s">
        <v>75</v>
      </c>
    </row>
    <row r="12" spans="1:24" ht="11.25" customHeight="1">
      <c r="A12" s="16"/>
      <c r="I12" s="10"/>
      <c r="J12" s="10"/>
      <c r="K12" s="18"/>
      <c r="L12" s="18"/>
      <c r="M12" s="18"/>
      <c r="N12" s="18"/>
      <c r="O12" s="13"/>
    </row>
    <row r="13" spans="1:24" ht="19.5" customHeight="1">
      <c r="A13" s="2" t="s">
        <v>385</v>
      </c>
    </row>
    <row r="14" spans="1:24" ht="19.5" customHeight="1">
      <c r="A14" s="79" t="s">
        <v>83</v>
      </c>
      <c r="B14" s="3"/>
      <c r="C14" s="3"/>
      <c r="D14" s="3"/>
      <c r="E14" s="3"/>
      <c r="F14" s="3"/>
      <c r="G14" s="3"/>
      <c r="H14" s="3"/>
      <c r="I14" s="3"/>
      <c r="J14" s="3"/>
      <c r="K14" s="3"/>
      <c r="L14" s="3"/>
      <c r="M14" s="3"/>
      <c r="N14" s="80"/>
      <c r="O14" s="80"/>
      <c r="P14" s="52"/>
    </row>
    <row r="15" spans="1:24" ht="19.5" customHeight="1">
      <c r="A15" s="331" t="s">
        <v>84</v>
      </c>
      <c r="B15" s="338"/>
      <c r="C15" s="332"/>
      <c r="D15" s="337" t="s">
        <v>85</v>
      </c>
      <c r="E15" s="338"/>
      <c r="F15" s="338"/>
      <c r="G15" s="338"/>
      <c r="H15" s="332"/>
      <c r="I15" s="331" t="s">
        <v>86</v>
      </c>
      <c r="J15" s="338"/>
      <c r="K15" s="338"/>
      <c r="L15" s="338"/>
      <c r="M15" s="338"/>
      <c r="N15" s="332"/>
      <c r="O15" s="331" t="s">
        <v>6</v>
      </c>
      <c r="P15" s="332"/>
    </row>
    <row r="16" spans="1:24" ht="19.5" customHeight="1">
      <c r="A16" s="333"/>
      <c r="B16" s="339"/>
      <c r="C16" s="334"/>
      <c r="D16" s="333"/>
      <c r="E16" s="339"/>
      <c r="F16" s="339"/>
      <c r="G16" s="339"/>
      <c r="H16" s="334"/>
      <c r="I16" s="335"/>
      <c r="J16" s="340"/>
      <c r="K16" s="340"/>
      <c r="L16" s="340"/>
      <c r="M16" s="340"/>
      <c r="N16" s="336"/>
      <c r="O16" s="333"/>
      <c r="P16" s="334"/>
    </row>
    <row r="17" spans="1:16" ht="19.5" customHeight="1">
      <c r="A17" s="335"/>
      <c r="B17" s="340"/>
      <c r="C17" s="336"/>
      <c r="D17" s="335"/>
      <c r="E17" s="340"/>
      <c r="F17" s="340"/>
      <c r="G17" s="340"/>
      <c r="H17" s="336"/>
      <c r="I17" s="331" t="s">
        <v>87</v>
      </c>
      <c r="J17" s="352"/>
      <c r="K17" s="343"/>
      <c r="L17" s="331" t="s">
        <v>88</v>
      </c>
      <c r="M17" s="352"/>
      <c r="N17" s="343"/>
      <c r="O17" s="335"/>
      <c r="P17" s="336"/>
    </row>
    <row r="18" spans="1:16" ht="19.5" customHeight="1">
      <c r="A18" s="350" t="str">
        <f>IF(OR(入力_公費負担!E17="",ISERROR(VALUE(入力_公費負担!E17))),"年"&amp;CHAR(10)&amp;"　　月　　日",入力_公費負担!E17)</f>
        <v>年
　　月　　日</v>
      </c>
      <c r="B18" s="338"/>
      <c r="C18" s="332"/>
      <c r="D18" s="351" t="str">
        <f>IF(入力_公費負担!E7="","",入力_公費負担!E7)</f>
        <v/>
      </c>
      <c r="E18" s="338"/>
      <c r="F18" s="338"/>
      <c r="G18" s="338"/>
      <c r="H18" s="332"/>
      <c r="I18" s="369" t="str">
        <f>IF(OR(入力_公費負担!E13="",ISERROR(VALUE(入力_公費負担!E13))),"　月　　日",入力_公費負担!E13)</f>
        <v>　月　　日</v>
      </c>
      <c r="J18" s="338"/>
      <c r="K18" s="332"/>
      <c r="L18" s="354" t="str">
        <f>IF(入力_公費負担!E15="","",入力_公費負担!E15)</f>
        <v xml:space="preserve">  </v>
      </c>
      <c r="M18" s="338"/>
      <c r="N18" s="332"/>
      <c r="O18" s="337" t="str">
        <f>IF(入力_公費負担!I16="","",入力_公費負担!I16)</f>
        <v/>
      </c>
      <c r="P18" s="332"/>
    </row>
    <row r="19" spans="1:16" ht="19.5" customHeight="1">
      <c r="A19" s="333"/>
      <c r="B19" s="339"/>
      <c r="C19" s="334"/>
      <c r="D19" s="355" t="str">
        <f>IF(入力_公費負担!E8="","",入力_公費負担!E8)</f>
        <v/>
      </c>
      <c r="E19" s="339"/>
      <c r="F19" s="339"/>
      <c r="G19" s="339"/>
      <c r="H19" s="334"/>
      <c r="I19" s="353" t="s">
        <v>17</v>
      </c>
      <c r="J19" s="339"/>
      <c r="K19" s="334"/>
      <c r="L19" s="333"/>
      <c r="M19" s="339"/>
      <c r="N19" s="334"/>
      <c r="O19" s="333"/>
      <c r="P19" s="334"/>
    </row>
    <row r="20" spans="1:16" ht="19.5" customHeight="1">
      <c r="A20" s="333"/>
      <c r="B20" s="339"/>
      <c r="C20" s="334"/>
      <c r="D20" s="358" t="str">
        <f>IF(入力_公費負担!E9="","",入力_公費負担!E9)</f>
        <v/>
      </c>
      <c r="E20" s="359"/>
      <c r="F20" s="359"/>
      <c r="G20" s="359"/>
      <c r="H20" s="360"/>
      <c r="I20" s="333"/>
      <c r="J20" s="339"/>
      <c r="K20" s="334"/>
      <c r="L20" s="333"/>
      <c r="M20" s="339"/>
      <c r="N20" s="334"/>
      <c r="O20" s="333"/>
      <c r="P20" s="334"/>
    </row>
    <row r="21" spans="1:16" ht="19.5" customHeight="1">
      <c r="A21" s="335"/>
      <c r="B21" s="340"/>
      <c r="C21" s="336"/>
      <c r="D21" s="356" t="str">
        <f>IF(入力_公費負担!E11="","",入力_公費負担!E11)</f>
        <v/>
      </c>
      <c r="E21" s="340"/>
      <c r="F21" s="357" t="str">
        <f>IF(入力_公費負担!E12="","",入力_公費負担!E12)</f>
        <v/>
      </c>
      <c r="G21" s="340"/>
      <c r="H21" s="336"/>
      <c r="I21" s="370" t="str">
        <f>IF(OR(入力_公費負担!I13="",ISERROR(VALUE(入力_公費負担!I13))),"　月　　日",入力_公費負担!I13)</f>
        <v>　月　　日</v>
      </c>
      <c r="J21" s="340"/>
      <c r="K21" s="336"/>
      <c r="L21" s="335"/>
      <c r="M21" s="340"/>
      <c r="N21" s="336"/>
      <c r="O21" s="335"/>
      <c r="P21" s="336"/>
    </row>
    <row r="22" spans="1:16" ht="19.5" customHeight="1">
      <c r="A22" s="79" t="s">
        <v>89</v>
      </c>
      <c r="B22" s="3"/>
      <c r="C22" s="3"/>
      <c r="D22" s="3"/>
      <c r="E22" s="3"/>
      <c r="F22" s="3"/>
      <c r="G22" s="3"/>
      <c r="H22" s="3"/>
      <c r="I22" s="3"/>
      <c r="J22" s="3"/>
      <c r="K22" s="3"/>
      <c r="L22" s="3"/>
      <c r="M22" s="3"/>
      <c r="N22" s="80"/>
      <c r="O22" s="80"/>
      <c r="P22" s="52"/>
    </row>
    <row r="23" spans="1:16" ht="19.5" customHeight="1">
      <c r="A23" s="345" t="s">
        <v>378</v>
      </c>
      <c r="B23" s="332"/>
      <c r="C23" s="344" t="s">
        <v>91</v>
      </c>
      <c r="D23" s="338"/>
      <c r="E23" s="332"/>
      <c r="F23" s="337" t="s">
        <v>85</v>
      </c>
      <c r="G23" s="338"/>
      <c r="H23" s="338"/>
      <c r="I23" s="338"/>
      <c r="J23" s="332"/>
      <c r="K23" s="331" t="s">
        <v>86</v>
      </c>
      <c r="L23" s="338"/>
      <c r="M23" s="338"/>
      <c r="N23" s="332"/>
      <c r="O23" s="331" t="s">
        <v>6</v>
      </c>
      <c r="P23" s="332"/>
    </row>
    <row r="24" spans="1:16" ht="19.5" customHeight="1">
      <c r="A24" s="333"/>
      <c r="B24" s="334"/>
      <c r="C24" s="333"/>
      <c r="D24" s="339"/>
      <c r="E24" s="334"/>
      <c r="F24" s="333"/>
      <c r="G24" s="339"/>
      <c r="H24" s="339"/>
      <c r="I24" s="339"/>
      <c r="J24" s="334"/>
      <c r="K24" s="335"/>
      <c r="L24" s="340"/>
      <c r="M24" s="340"/>
      <c r="N24" s="336"/>
      <c r="O24" s="333"/>
      <c r="P24" s="334"/>
    </row>
    <row r="25" spans="1:16" ht="19.5" customHeight="1">
      <c r="A25" s="335"/>
      <c r="B25" s="336"/>
      <c r="C25" s="335"/>
      <c r="D25" s="340"/>
      <c r="E25" s="336"/>
      <c r="F25" s="335"/>
      <c r="G25" s="340"/>
      <c r="H25" s="340"/>
      <c r="I25" s="340"/>
      <c r="J25" s="336"/>
      <c r="K25" s="342" t="s">
        <v>92</v>
      </c>
      <c r="L25" s="343"/>
      <c r="M25" s="342" t="s">
        <v>20</v>
      </c>
      <c r="N25" s="343"/>
      <c r="O25" s="335"/>
      <c r="P25" s="336"/>
    </row>
    <row r="26" spans="1:16" ht="19.5" customHeight="1">
      <c r="A26" s="344" t="s">
        <v>93</v>
      </c>
      <c r="B26" s="332"/>
      <c r="C26" s="346"/>
      <c r="D26" s="338"/>
      <c r="E26" s="332"/>
      <c r="F26" s="347"/>
      <c r="G26" s="338"/>
      <c r="H26" s="338"/>
      <c r="I26" s="338"/>
      <c r="J26" s="332"/>
      <c r="K26" s="362"/>
      <c r="L26" s="332"/>
      <c r="M26" s="331"/>
      <c r="N26" s="332"/>
      <c r="O26" s="331"/>
      <c r="P26" s="332"/>
    </row>
    <row r="27" spans="1:16" ht="19.5" customHeight="1">
      <c r="A27" s="333"/>
      <c r="B27" s="334"/>
      <c r="C27" s="333"/>
      <c r="D27" s="339"/>
      <c r="E27" s="334"/>
      <c r="F27" s="348"/>
      <c r="G27" s="339"/>
      <c r="H27" s="339"/>
      <c r="I27" s="339"/>
      <c r="J27" s="334"/>
      <c r="K27" s="353" t="s">
        <v>17</v>
      </c>
      <c r="L27" s="334"/>
      <c r="M27" s="333"/>
      <c r="N27" s="334"/>
      <c r="O27" s="333"/>
      <c r="P27" s="334"/>
    </row>
    <row r="28" spans="1:16" ht="19.5" customHeight="1">
      <c r="A28" s="335"/>
      <c r="B28" s="336"/>
      <c r="C28" s="335"/>
      <c r="D28" s="340"/>
      <c r="E28" s="336"/>
      <c r="F28" s="349"/>
      <c r="G28" s="340"/>
      <c r="H28" s="340"/>
      <c r="I28" s="340"/>
      <c r="J28" s="336"/>
      <c r="K28" s="361"/>
      <c r="L28" s="336"/>
      <c r="M28" s="335"/>
      <c r="N28" s="336"/>
      <c r="O28" s="335"/>
      <c r="P28" s="336"/>
    </row>
    <row r="29" spans="1:16" ht="19.5" customHeight="1">
      <c r="A29" s="344" t="s">
        <v>94</v>
      </c>
      <c r="B29" s="332"/>
      <c r="C29" s="346"/>
      <c r="D29" s="338"/>
      <c r="E29" s="332"/>
      <c r="F29" s="347"/>
      <c r="G29" s="338"/>
      <c r="H29" s="338"/>
      <c r="I29" s="338"/>
      <c r="J29" s="332"/>
      <c r="K29" s="362"/>
      <c r="L29" s="332"/>
      <c r="M29" s="331"/>
      <c r="N29" s="332"/>
      <c r="O29" s="331"/>
      <c r="P29" s="332"/>
    </row>
    <row r="30" spans="1:16" ht="19.5" customHeight="1">
      <c r="A30" s="333"/>
      <c r="B30" s="334"/>
      <c r="C30" s="333"/>
      <c r="D30" s="339"/>
      <c r="E30" s="334"/>
      <c r="F30" s="348"/>
      <c r="G30" s="339"/>
      <c r="H30" s="339"/>
      <c r="I30" s="339"/>
      <c r="J30" s="334"/>
      <c r="K30" s="353" t="s">
        <v>17</v>
      </c>
      <c r="L30" s="334"/>
      <c r="M30" s="333"/>
      <c r="N30" s="334"/>
      <c r="O30" s="333"/>
      <c r="P30" s="334"/>
    </row>
    <row r="31" spans="1:16" ht="19.5" customHeight="1">
      <c r="A31" s="335"/>
      <c r="B31" s="336"/>
      <c r="C31" s="335"/>
      <c r="D31" s="340"/>
      <c r="E31" s="336"/>
      <c r="F31" s="349"/>
      <c r="G31" s="340"/>
      <c r="H31" s="340"/>
      <c r="I31" s="340"/>
      <c r="J31" s="336"/>
      <c r="K31" s="361"/>
      <c r="L31" s="336"/>
      <c r="M31" s="335"/>
      <c r="N31" s="336"/>
      <c r="O31" s="335"/>
      <c r="P31" s="336"/>
    </row>
    <row r="32" spans="1:16" ht="19.5" customHeight="1">
      <c r="A32" s="331" t="s">
        <v>95</v>
      </c>
      <c r="B32" s="332"/>
      <c r="C32" s="346"/>
      <c r="D32" s="338"/>
      <c r="E32" s="332"/>
      <c r="F32" s="347"/>
      <c r="G32" s="338"/>
      <c r="H32" s="338"/>
      <c r="I32" s="338"/>
      <c r="J32" s="332"/>
      <c r="K32" s="362"/>
      <c r="L32" s="332"/>
      <c r="M32" s="331"/>
      <c r="N32" s="332"/>
      <c r="O32" s="331"/>
      <c r="P32" s="332"/>
    </row>
    <row r="33" spans="1:16" ht="19.5" customHeight="1">
      <c r="A33" s="333"/>
      <c r="B33" s="334"/>
      <c r="C33" s="333"/>
      <c r="D33" s="339"/>
      <c r="E33" s="334"/>
      <c r="F33" s="348"/>
      <c r="G33" s="339"/>
      <c r="H33" s="339"/>
      <c r="I33" s="339"/>
      <c r="J33" s="334"/>
      <c r="K33" s="353" t="s">
        <v>17</v>
      </c>
      <c r="L33" s="334"/>
      <c r="M33" s="333"/>
      <c r="N33" s="334"/>
      <c r="O33" s="333"/>
      <c r="P33" s="334"/>
    </row>
    <row r="34" spans="1:16" ht="19.5" customHeight="1">
      <c r="A34" s="335"/>
      <c r="B34" s="336"/>
      <c r="C34" s="335"/>
      <c r="D34" s="340"/>
      <c r="E34" s="336"/>
      <c r="F34" s="349"/>
      <c r="G34" s="340"/>
      <c r="H34" s="340"/>
      <c r="I34" s="340"/>
      <c r="J34" s="336"/>
      <c r="K34" s="361"/>
      <c r="L34" s="336"/>
      <c r="M34" s="335"/>
      <c r="N34" s="336"/>
      <c r="O34" s="335"/>
      <c r="P34" s="336"/>
    </row>
    <row r="35" spans="1:16" ht="7.5" customHeight="1">
      <c r="A35" s="13"/>
      <c r="B35" s="13"/>
      <c r="C35" s="15"/>
      <c r="D35" s="15"/>
      <c r="E35" s="15"/>
      <c r="F35" s="14"/>
      <c r="G35" s="14"/>
      <c r="H35" s="14"/>
      <c r="I35" s="14"/>
      <c r="J35" s="14"/>
      <c r="K35" s="13"/>
      <c r="L35" s="13"/>
      <c r="M35" s="13"/>
      <c r="N35" s="13"/>
      <c r="O35" s="13"/>
      <c r="P35" s="13"/>
    </row>
    <row r="36" spans="1:16" ht="15.75" customHeight="1">
      <c r="A36" s="1" t="s">
        <v>96</v>
      </c>
    </row>
    <row r="37" spans="1:16" ht="15.75" customHeight="1">
      <c r="A37" s="11" t="s">
        <v>382</v>
      </c>
      <c r="B37" s="1" t="s">
        <v>379</v>
      </c>
    </row>
    <row r="38" spans="1:16" ht="15.75" customHeight="1">
      <c r="A38" s="11" t="s">
        <v>381</v>
      </c>
      <c r="B38" s="341" t="s">
        <v>380</v>
      </c>
      <c r="C38" s="339"/>
      <c r="D38" s="339"/>
      <c r="E38" s="339"/>
      <c r="F38" s="339"/>
      <c r="G38" s="339"/>
      <c r="H38" s="339"/>
      <c r="I38" s="339"/>
      <c r="J38" s="339"/>
      <c r="K38" s="339"/>
      <c r="L38" s="339"/>
      <c r="M38" s="339"/>
      <c r="N38" s="339"/>
      <c r="O38" s="339"/>
      <c r="P38" s="339"/>
    </row>
    <row r="39" spans="1:16" ht="15.75" customHeight="1">
      <c r="A39" s="13"/>
      <c r="B39" s="339"/>
      <c r="C39" s="339"/>
      <c r="D39" s="339"/>
      <c r="E39" s="339"/>
      <c r="F39" s="339"/>
      <c r="G39" s="339"/>
      <c r="H39" s="339"/>
      <c r="I39" s="339"/>
      <c r="J39" s="339"/>
      <c r="K39" s="339"/>
      <c r="L39" s="339"/>
      <c r="M39" s="339"/>
      <c r="N39" s="339"/>
      <c r="O39" s="339"/>
      <c r="P39" s="339"/>
    </row>
    <row r="40" spans="1:16" ht="15.75" customHeight="1">
      <c r="A40" s="13"/>
      <c r="B40" s="339"/>
      <c r="C40" s="339"/>
      <c r="D40" s="339"/>
      <c r="E40" s="339"/>
      <c r="F40" s="339"/>
      <c r="G40" s="339"/>
      <c r="H40" s="339"/>
      <c r="I40" s="339"/>
      <c r="J40" s="339"/>
      <c r="K40" s="339"/>
      <c r="L40" s="339"/>
      <c r="M40" s="339"/>
      <c r="N40" s="339"/>
      <c r="O40" s="339"/>
      <c r="P40" s="339"/>
    </row>
    <row r="41" spans="1:16" ht="15.75" customHeight="1">
      <c r="A41" s="11" t="s">
        <v>383</v>
      </c>
      <c r="B41" s="341" t="s">
        <v>384</v>
      </c>
      <c r="C41" s="339"/>
      <c r="D41" s="339"/>
      <c r="E41" s="339"/>
      <c r="F41" s="339"/>
      <c r="G41" s="339"/>
      <c r="H41" s="339"/>
      <c r="I41" s="339"/>
      <c r="J41" s="339"/>
      <c r="K41" s="339"/>
      <c r="L41" s="339"/>
      <c r="M41" s="339"/>
      <c r="N41" s="339"/>
      <c r="O41" s="339"/>
      <c r="P41" s="339"/>
    </row>
    <row r="42" spans="1:16" ht="15.75" customHeight="1">
      <c r="B42" s="339"/>
      <c r="C42" s="339"/>
      <c r="D42" s="339"/>
      <c r="E42" s="339"/>
      <c r="F42" s="339"/>
      <c r="G42" s="339"/>
      <c r="H42" s="339"/>
      <c r="I42" s="339"/>
      <c r="J42" s="339"/>
      <c r="K42" s="339"/>
      <c r="L42" s="339"/>
      <c r="M42" s="339"/>
      <c r="N42" s="339"/>
      <c r="O42" s="339"/>
      <c r="P42" s="339"/>
    </row>
    <row r="43" spans="1:16" ht="15.75" customHeight="1">
      <c r="A43" s="11"/>
    </row>
    <row r="44" spans="1:16" ht="12.75" customHeight="1"/>
  </sheetData>
  <sheetProtection algorithmName="SHA-512" hashValue="bKbhGOggg/kn4ogUWeEC2WrnphrqHXCKS2INzCay+ixM6Fqyy7nfYaVWjvuJFSvVRPz06PtYbD1ZvPaAamHDxQ==" saltValue="At5WDWppHuEBxjebVpIwng==" spinCount="100000" sheet="1" objects="1" scenarios="1"/>
  <mergeCells count="67">
    <mergeCell ref="L2:P2"/>
    <mergeCell ref="A4:P4"/>
    <mergeCell ref="B38:P40"/>
    <mergeCell ref="I9:N9"/>
    <mergeCell ref="A3:P3"/>
    <mergeCell ref="A7:B7"/>
    <mergeCell ref="K11:N11"/>
    <mergeCell ref="A6:E6"/>
    <mergeCell ref="I11:J11"/>
    <mergeCell ref="C7:E7"/>
    <mergeCell ref="F32:J32"/>
    <mergeCell ref="F33:J33"/>
    <mergeCell ref="F34:J34"/>
    <mergeCell ref="K33:L33"/>
    <mergeCell ref="I18:K18"/>
    <mergeCell ref="I21:K21"/>
    <mergeCell ref="K34:L34"/>
    <mergeCell ref="O26:P28"/>
    <mergeCell ref="O29:P31"/>
    <mergeCell ref="O32:P34"/>
    <mergeCell ref="K31:L31"/>
    <mergeCell ref="K32:L32"/>
    <mergeCell ref="M26:N28"/>
    <mergeCell ref="M29:N31"/>
    <mergeCell ref="M32:N34"/>
    <mergeCell ref="K26:L26"/>
    <mergeCell ref="K27:L27"/>
    <mergeCell ref="K28:L28"/>
    <mergeCell ref="K29:L29"/>
    <mergeCell ref="L18:N21"/>
    <mergeCell ref="D19:H19"/>
    <mergeCell ref="D21:E21"/>
    <mergeCell ref="F21:H21"/>
    <mergeCell ref="I19:K20"/>
    <mergeCell ref="D20:H20"/>
    <mergeCell ref="F28:J28"/>
    <mergeCell ref="F29:J29"/>
    <mergeCell ref="A15:C17"/>
    <mergeCell ref="D15:H17"/>
    <mergeCell ref="A18:C21"/>
    <mergeCell ref="D18:H18"/>
    <mergeCell ref="I15:N16"/>
    <mergeCell ref="I17:K17"/>
    <mergeCell ref="L17:N17"/>
    <mergeCell ref="C29:E31"/>
    <mergeCell ref="A29:B31"/>
    <mergeCell ref="K30:L30"/>
    <mergeCell ref="F30:J30"/>
    <mergeCell ref="F31:J31"/>
    <mergeCell ref="A26:B28"/>
    <mergeCell ref="C26:E28"/>
    <mergeCell ref="S5:X5"/>
    <mergeCell ref="I10:O10"/>
    <mergeCell ref="O15:P17"/>
    <mergeCell ref="F23:J25"/>
    <mergeCell ref="B41:P42"/>
    <mergeCell ref="A32:B34"/>
    <mergeCell ref="O18:P21"/>
    <mergeCell ref="K23:N24"/>
    <mergeCell ref="O23:P25"/>
    <mergeCell ref="K25:L25"/>
    <mergeCell ref="M25:N25"/>
    <mergeCell ref="C23:E25"/>
    <mergeCell ref="A23:B25"/>
    <mergeCell ref="C32:E34"/>
    <mergeCell ref="F26:J26"/>
    <mergeCell ref="F27:J27"/>
  </mergeCells>
  <phoneticPr fontId="16"/>
  <hyperlinks>
    <hyperlink ref="S5" location="入力_公費負担!A1" display="入力フォーム（公営費）に戻る" xr:uid="{307BFD19-AC98-4610-B1A9-8110EEBB3510}"/>
  </hyperlinks>
  <pageMargins left="0.47244094488188981" right="0.35433070866141742" top="0.59055118110236227" bottom="0.47244094488188981" header="0.31496062992125978" footer="0.31496062992125978"/>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rgb="FF00B050"/>
  </sheetPr>
  <dimension ref="A1:U25"/>
  <sheetViews>
    <sheetView view="pageBreakPreview" topLeftCell="A10" zoomScaleNormal="100" zoomScaleSheetLayoutView="100" workbookViewId="0">
      <selection activeCell="F13" sqref="F13:H14"/>
    </sheetView>
  </sheetViews>
  <sheetFormatPr defaultColWidth="6.875" defaultRowHeight="28.5" customHeight="1"/>
  <cols>
    <col min="1" max="16" width="6.875" style="1" customWidth="1"/>
    <col min="17" max="17" width="10.5" style="1" bestFit="1" customWidth="1"/>
    <col min="18" max="18" width="6.875" style="1" customWidth="1"/>
    <col min="19" max="16384" width="6.875" style="1"/>
  </cols>
  <sheetData>
    <row r="1" spans="1:21" ht="28.5" customHeight="1">
      <c r="A1" s="374" t="s">
        <v>175</v>
      </c>
      <c r="B1" s="339"/>
      <c r="C1" s="339"/>
      <c r="D1" s="339"/>
      <c r="E1" s="339"/>
      <c r="F1" s="339"/>
    </row>
    <row r="2" spans="1:21" ht="28.5" customHeight="1">
      <c r="A2" s="1" t="s">
        <v>411</v>
      </c>
    </row>
    <row r="4" spans="1:21" ht="28.5" customHeight="1">
      <c r="A4" s="40"/>
      <c r="B4" s="40"/>
      <c r="C4" s="40"/>
      <c r="D4" s="40"/>
      <c r="E4" s="40"/>
      <c r="F4" s="40"/>
      <c r="G4" s="40"/>
      <c r="J4" s="422" t="str">
        <f>IF(入力_公費負担!$E$4="","","候補者氏名　"&amp;入力_公費負担!$E$4)</f>
        <v/>
      </c>
      <c r="K4" s="422"/>
      <c r="L4" s="422"/>
      <c r="M4" s="422"/>
      <c r="N4" s="422"/>
      <c r="P4" s="429" t="s">
        <v>417</v>
      </c>
      <c r="Q4" s="429"/>
      <c r="R4" s="429"/>
      <c r="S4" s="429"/>
      <c r="T4" s="429"/>
      <c r="U4" s="429"/>
    </row>
    <row r="5" spans="1:21" ht="28.5" customHeight="1">
      <c r="A5" s="1" t="s">
        <v>194</v>
      </c>
      <c r="N5" s="63"/>
    </row>
    <row r="6" spans="1:21" ht="28.5" customHeight="1">
      <c r="A6" s="331" t="s">
        <v>195</v>
      </c>
      <c r="B6" s="343"/>
      <c r="C6" s="461" t="s">
        <v>196</v>
      </c>
      <c r="D6" s="352"/>
      <c r="E6" s="352"/>
      <c r="F6" s="331" t="s">
        <v>164</v>
      </c>
      <c r="G6" s="352"/>
      <c r="H6" s="343"/>
      <c r="I6" s="331" t="s">
        <v>21</v>
      </c>
      <c r="J6" s="352"/>
      <c r="K6" s="343"/>
      <c r="L6" s="331" t="s">
        <v>79</v>
      </c>
      <c r="M6" s="352"/>
      <c r="N6" s="343"/>
    </row>
    <row r="7" spans="1:21" ht="28.5" customHeight="1">
      <c r="A7" s="424" t="str">
        <f>IF(OR(入力_公費負担!E74="",ISERROR(VALUE(入力_公費負担!E74))),"　　　年",入力_公費負担!E74)</f>
        <v>　　　年</v>
      </c>
      <c r="B7" s="332"/>
      <c r="C7" s="509" t="str">
        <f>IF(A8="","",IF(入力_公費負担!E75="","",入力_公費負担!E75))</f>
        <v/>
      </c>
      <c r="D7" s="338"/>
      <c r="E7" s="338"/>
      <c r="F7" s="507">
        <f>選管入力用!$B$15</f>
        <v>12500</v>
      </c>
      <c r="G7" s="338"/>
      <c r="H7" s="332"/>
      <c r="I7" s="423" t="str">
        <f t="shared" ref="I7" si="0">IF(C7="","",IF(C7&gt;F7,F7,C7))</f>
        <v/>
      </c>
      <c r="J7" s="338"/>
      <c r="K7" s="332"/>
      <c r="L7" s="331"/>
      <c r="M7" s="338"/>
      <c r="N7" s="332"/>
    </row>
    <row r="8" spans="1:21" ht="28.5" customHeight="1">
      <c r="A8" s="426" t="str">
        <f>IF(OR(入力_公費負担!E74="",ISERROR(VALUE(入力_公費負担!E74))),"　月　　日",入力_公費負担!E74)</f>
        <v>　月　　日</v>
      </c>
      <c r="B8" s="336"/>
      <c r="C8" s="335"/>
      <c r="D8" s="340"/>
      <c r="E8" s="340"/>
      <c r="F8" s="335"/>
      <c r="G8" s="340"/>
      <c r="H8" s="336"/>
      <c r="I8" s="335"/>
      <c r="J8" s="340"/>
      <c r="K8" s="336"/>
      <c r="L8" s="335"/>
      <c r="M8" s="340"/>
      <c r="N8" s="336"/>
    </row>
    <row r="9" spans="1:21" ht="28.5" customHeight="1">
      <c r="A9" s="424" t="str">
        <f>A7</f>
        <v>　　　年</v>
      </c>
      <c r="B9" s="332"/>
      <c r="C9" s="509" t="str">
        <f>IF(A10="","",IF(入力_公費負担!E75="","",入力_公費負担!E75))</f>
        <v/>
      </c>
      <c r="D9" s="338"/>
      <c r="E9" s="338"/>
      <c r="F9" s="507">
        <f>選管入力用!$B$15</f>
        <v>12500</v>
      </c>
      <c r="G9" s="338"/>
      <c r="H9" s="332"/>
      <c r="I9" s="423" t="str">
        <f t="shared" ref="I9" si="1">IF(C9="","",IF(C9&gt;F9,F9,C9))</f>
        <v/>
      </c>
      <c r="J9" s="338"/>
      <c r="K9" s="332"/>
      <c r="L9" s="331"/>
      <c r="M9" s="338"/>
      <c r="N9" s="332"/>
    </row>
    <row r="10" spans="1:21" ht="28.5" customHeight="1">
      <c r="A10" s="426" t="str">
        <f>IF(入力_公費負担!L74&lt;2,"",IF(OR(A8="",A8="　月　　日"),"　月　　日",A8+1))</f>
        <v>　月　　日</v>
      </c>
      <c r="B10" s="336"/>
      <c r="C10" s="335"/>
      <c r="D10" s="340"/>
      <c r="E10" s="340"/>
      <c r="F10" s="335"/>
      <c r="G10" s="340"/>
      <c r="H10" s="336"/>
      <c r="I10" s="335"/>
      <c r="J10" s="340"/>
      <c r="K10" s="336"/>
      <c r="L10" s="335"/>
      <c r="M10" s="340"/>
      <c r="N10" s="336"/>
    </row>
    <row r="11" spans="1:21" ht="28.5" customHeight="1">
      <c r="A11" s="424" t="str">
        <f>A7</f>
        <v>　　　年</v>
      </c>
      <c r="B11" s="332"/>
      <c r="C11" s="509" t="str">
        <f>IF(A12="","",IF(入力_公費負担!E75="","",入力_公費負担!E75))</f>
        <v/>
      </c>
      <c r="D11" s="338"/>
      <c r="E11" s="338"/>
      <c r="F11" s="507">
        <f>選管入力用!$B$15</f>
        <v>12500</v>
      </c>
      <c r="G11" s="338"/>
      <c r="H11" s="332"/>
      <c r="I11" s="423" t="str">
        <f t="shared" ref="I11" si="2">IF(C11="","",IF(C11&gt;F11,F11,C11))</f>
        <v/>
      </c>
      <c r="J11" s="338"/>
      <c r="K11" s="332"/>
      <c r="L11" s="331"/>
      <c r="M11" s="338"/>
      <c r="N11" s="332"/>
    </row>
    <row r="12" spans="1:21" ht="28.5" customHeight="1">
      <c r="A12" s="426" t="str">
        <f>IF(入力_公費負担!L74&lt;3,"",IF(OR(A10="",A10="　月　　日"),"　月　　日",A10+1))</f>
        <v>　月　　日</v>
      </c>
      <c r="B12" s="336"/>
      <c r="C12" s="335"/>
      <c r="D12" s="340"/>
      <c r="E12" s="340"/>
      <c r="F12" s="335"/>
      <c r="G12" s="340"/>
      <c r="H12" s="336"/>
      <c r="I12" s="335"/>
      <c r="J12" s="340"/>
      <c r="K12" s="336"/>
      <c r="L12" s="335"/>
      <c r="M12" s="340"/>
      <c r="N12" s="336"/>
    </row>
    <row r="13" spans="1:21" ht="28.5" customHeight="1">
      <c r="A13" s="424" t="str">
        <f>A7</f>
        <v>　　　年</v>
      </c>
      <c r="B13" s="332"/>
      <c r="C13" s="509" t="str">
        <f>IF(A14="","",IF(入力_公費負担!E75="","",入力_公費負担!E75))</f>
        <v/>
      </c>
      <c r="D13" s="338"/>
      <c r="E13" s="338"/>
      <c r="F13" s="507">
        <f>選管入力用!$B$15</f>
        <v>12500</v>
      </c>
      <c r="G13" s="338"/>
      <c r="H13" s="332"/>
      <c r="I13" s="423" t="str">
        <f t="shared" ref="I13" si="3">IF(C13="","",IF(C13&gt;F13,F13,C13))</f>
        <v/>
      </c>
      <c r="J13" s="338"/>
      <c r="K13" s="332"/>
      <c r="L13" s="331"/>
      <c r="M13" s="338"/>
      <c r="N13" s="332"/>
    </row>
    <row r="14" spans="1:21" ht="28.5" customHeight="1">
      <c r="A14" s="426" t="str">
        <f>IF(入力_公費負担!L74&lt;4,"",IF(OR(A12="",A12="　月　　日"),"　月　　日",A12+1))</f>
        <v>　月　　日</v>
      </c>
      <c r="B14" s="336"/>
      <c r="C14" s="335"/>
      <c r="D14" s="340"/>
      <c r="E14" s="340"/>
      <c r="F14" s="335"/>
      <c r="G14" s="340"/>
      <c r="H14" s="336"/>
      <c r="I14" s="335"/>
      <c r="J14" s="340"/>
      <c r="K14" s="336"/>
      <c r="L14" s="335"/>
      <c r="M14" s="340"/>
      <c r="N14" s="336"/>
    </row>
    <row r="15" spans="1:21" ht="28.5" customHeight="1">
      <c r="A15" s="424" t="str">
        <f>A7</f>
        <v>　　　年</v>
      </c>
      <c r="B15" s="332"/>
      <c r="C15" s="509" t="str">
        <f>IF(A16="","",IF(入力_公費負担!E75="","",入力_公費負担!E75))</f>
        <v/>
      </c>
      <c r="D15" s="338"/>
      <c r="E15" s="338"/>
      <c r="F15" s="507">
        <f>選管入力用!$B$15</f>
        <v>12500</v>
      </c>
      <c r="G15" s="338"/>
      <c r="H15" s="332"/>
      <c r="I15" s="423" t="str">
        <f>IF(C15="","",IF(C15&gt;F15,F15,C15))</f>
        <v/>
      </c>
      <c r="J15" s="338"/>
      <c r="K15" s="332"/>
      <c r="L15" s="331"/>
      <c r="M15" s="338"/>
      <c r="N15" s="332"/>
    </row>
    <row r="16" spans="1:21" ht="28.5" customHeight="1">
      <c r="A16" s="426" t="str">
        <f>IF(入力_公費負担!L74&lt;5,"",IF(OR(A14="",A14="　月　　日"),"　月　　日",A14+1))</f>
        <v>　月　　日</v>
      </c>
      <c r="B16" s="336"/>
      <c r="C16" s="335"/>
      <c r="D16" s="340"/>
      <c r="E16" s="340"/>
      <c r="F16" s="335"/>
      <c r="G16" s="340"/>
      <c r="H16" s="336"/>
      <c r="I16" s="335"/>
      <c r="J16" s="340"/>
      <c r="K16" s="336"/>
      <c r="L16" s="335"/>
      <c r="M16" s="340"/>
      <c r="N16" s="336"/>
    </row>
    <row r="17" spans="1:14" ht="28.5" customHeight="1">
      <c r="A17" s="424" t="str">
        <f>A7</f>
        <v>　　　年</v>
      </c>
      <c r="B17" s="332"/>
      <c r="C17" s="509" t="str">
        <f>IF(A18="","",IF(入力_公費負担!E75="","",入力_公費負担!E75))</f>
        <v/>
      </c>
      <c r="D17" s="338"/>
      <c r="E17" s="338"/>
      <c r="F17" s="507">
        <f>選管入力用!$B$15</f>
        <v>12500</v>
      </c>
      <c r="G17" s="338"/>
      <c r="H17" s="332"/>
      <c r="I17" s="423" t="str">
        <f t="shared" ref="I17" si="4">IF(C17="","",IF(C17&gt;F17,F17,C17))</f>
        <v/>
      </c>
      <c r="J17" s="338"/>
      <c r="K17" s="332"/>
      <c r="L17" s="331"/>
      <c r="M17" s="338"/>
      <c r="N17" s="332"/>
    </row>
    <row r="18" spans="1:14" ht="28.5" customHeight="1">
      <c r="A18" s="426" t="str">
        <f>IF(入力_公費負担!L74&lt;6,"",IF(OR(A16="",A16="　月　　日"),"　月　　日",A16+1))</f>
        <v>　月　　日</v>
      </c>
      <c r="B18" s="336"/>
      <c r="C18" s="335"/>
      <c r="D18" s="340"/>
      <c r="E18" s="340"/>
      <c r="F18" s="335"/>
      <c r="G18" s="340"/>
      <c r="H18" s="336"/>
      <c r="I18" s="335"/>
      <c r="J18" s="340"/>
      <c r="K18" s="336"/>
      <c r="L18" s="335"/>
      <c r="M18" s="340"/>
      <c r="N18" s="336"/>
    </row>
    <row r="19" spans="1:14" ht="28.5" customHeight="1">
      <c r="A19" s="424" t="str">
        <f>A7</f>
        <v>　　　年</v>
      </c>
      <c r="B19" s="332"/>
      <c r="C19" s="509" t="str">
        <f>IF(A20="","",IF(入力_公費負担!E75="","",入力_公費負担!E75))</f>
        <v/>
      </c>
      <c r="D19" s="338"/>
      <c r="E19" s="338"/>
      <c r="F19" s="507">
        <f>選管入力用!$B$15</f>
        <v>12500</v>
      </c>
      <c r="G19" s="338"/>
      <c r="H19" s="332"/>
      <c r="I19" s="423" t="str">
        <f t="shared" ref="I19" si="5">IF(C19="","",IF(C19&gt;F19,F19,C19))</f>
        <v/>
      </c>
      <c r="J19" s="338"/>
      <c r="K19" s="332"/>
      <c r="L19" s="331"/>
      <c r="M19" s="338"/>
      <c r="N19" s="332"/>
    </row>
    <row r="20" spans="1:14" ht="28.5" customHeight="1">
      <c r="A20" s="426" t="str">
        <f>IF(入力_公費負担!L74&lt;7,"",IF(OR(A18="",A18="　月　　日"),"　月　　日",A18+1))</f>
        <v>　月　　日</v>
      </c>
      <c r="B20" s="336"/>
      <c r="C20" s="335"/>
      <c r="D20" s="340"/>
      <c r="E20" s="340"/>
      <c r="F20" s="335"/>
      <c r="G20" s="340"/>
      <c r="H20" s="336"/>
      <c r="I20" s="335"/>
      <c r="J20" s="340"/>
      <c r="K20" s="336"/>
      <c r="L20" s="335"/>
      <c r="M20" s="340"/>
      <c r="N20" s="336"/>
    </row>
    <row r="21" spans="1:14" ht="28.5" customHeight="1">
      <c r="A21" s="331" t="s">
        <v>165</v>
      </c>
      <c r="B21" s="332"/>
      <c r="C21" s="510" t="str">
        <f>IF(C7="","",SUM(C7:C20))</f>
        <v/>
      </c>
      <c r="D21" s="338"/>
      <c r="E21" s="338"/>
      <c r="F21" s="423">
        <f>選管入力用!B15*7</f>
        <v>87500</v>
      </c>
      <c r="G21" s="338"/>
      <c r="H21" s="332"/>
      <c r="I21" s="423" t="str">
        <f>L21</f>
        <v/>
      </c>
      <c r="J21" s="338"/>
      <c r="K21" s="332"/>
      <c r="L21" s="508" t="str">
        <f>IF(I7="","",SUM(I7:K20))</f>
        <v/>
      </c>
      <c r="M21" s="338"/>
      <c r="N21" s="332"/>
    </row>
    <row r="22" spans="1:14" ht="28.5" customHeight="1">
      <c r="A22" s="335"/>
      <c r="B22" s="336"/>
      <c r="C22" s="335"/>
      <c r="D22" s="340"/>
      <c r="E22" s="340"/>
      <c r="F22" s="335"/>
      <c r="G22" s="340"/>
      <c r="H22" s="336"/>
      <c r="I22" s="335"/>
      <c r="J22" s="340"/>
      <c r="K22" s="336"/>
      <c r="L22" s="335"/>
      <c r="M22" s="340"/>
      <c r="N22" s="336"/>
    </row>
    <row r="24" spans="1:14" ht="28.5" customHeight="1">
      <c r="A24" s="376" t="s">
        <v>96</v>
      </c>
      <c r="B24" s="339"/>
    </row>
    <row r="25" spans="1:14" ht="28.5" customHeight="1">
      <c r="B25" s="1" t="s">
        <v>166</v>
      </c>
    </row>
  </sheetData>
  <sheetProtection algorithmName="SHA-512" hashValue="XH0uGXqtTFV/No/XB23afMUK3/qClC6RuWNkZX5+skOgHFg+pUkm7mUpWp/tQPqAd0tOncsej0lo6tM3IxUU8A==" saltValue="RhOcCTyVBFO7vm2izvCwSQ==" spinCount="100000" sheet="1" objects="1" scenarios="1"/>
  <mergeCells count="56">
    <mergeCell ref="C6:E6"/>
    <mergeCell ref="L6:N6"/>
    <mergeCell ref="L7:N8"/>
    <mergeCell ref="A1:F1"/>
    <mergeCell ref="A6:B6"/>
    <mergeCell ref="A7:B7"/>
    <mergeCell ref="C7:E8"/>
    <mergeCell ref="A8:B8"/>
    <mergeCell ref="I6:K6"/>
    <mergeCell ref="I7:K8"/>
    <mergeCell ref="F6:H6"/>
    <mergeCell ref="F7:H8"/>
    <mergeCell ref="J4:N4"/>
    <mergeCell ref="I9:K10"/>
    <mergeCell ref="I11:K12"/>
    <mergeCell ref="C13:E14"/>
    <mergeCell ref="A14:B14"/>
    <mergeCell ref="A15:B15"/>
    <mergeCell ref="C15:E16"/>
    <mergeCell ref="F9:H10"/>
    <mergeCell ref="F11:H12"/>
    <mergeCell ref="F13:H14"/>
    <mergeCell ref="A12:B12"/>
    <mergeCell ref="A9:B9"/>
    <mergeCell ref="C9:E10"/>
    <mergeCell ref="A10:B10"/>
    <mergeCell ref="A11:B11"/>
    <mergeCell ref="C11:E12"/>
    <mergeCell ref="A13:B13"/>
    <mergeCell ref="A24:B24"/>
    <mergeCell ref="A19:B19"/>
    <mergeCell ref="C19:E20"/>
    <mergeCell ref="A21:B22"/>
    <mergeCell ref="A20:B20"/>
    <mergeCell ref="C21:E22"/>
    <mergeCell ref="F15:H16"/>
    <mergeCell ref="F17:H18"/>
    <mergeCell ref="A17:B17"/>
    <mergeCell ref="C17:E18"/>
    <mergeCell ref="A18:B18"/>
    <mergeCell ref="A16:B16"/>
    <mergeCell ref="I13:K14"/>
    <mergeCell ref="I15:K16"/>
    <mergeCell ref="I17:K18"/>
    <mergeCell ref="I19:K20"/>
    <mergeCell ref="I21:K22"/>
    <mergeCell ref="L17:N18"/>
    <mergeCell ref="F19:H20"/>
    <mergeCell ref="F21:H22"/>
    <mergeCell ref="L19:N20"/>
    <mergeCell ref="L21:N22"/>
    <mergeCell ref="P4:U4"/>
    <mergeCell ref="L9:N10"/>
    <mergeCell ref="L11:N12"/>
    <mergeCell ref="L13:N14"/>
    <mergeCell ref="L15:N16"/>
  </mergeCells>
  <phoneticPr fontId="16"/>
  <hyperlinks>
    <hyperlink ref="P4" location="入力_公費負担!A1" display="入力フォーム（公営費）に戻る" xr:uid="{75658046-4A6B-4DFC-A27D-FB4393C6E454}"/>
    <hyperlink ref="P4:U4" location="入力_公費負担!A73" display="入力フォーム（公営費）に戻る" xr:uid="{0209A9CF-50CF-41AB-85C9-1781E80C45E3}"/>
  </hyperlinks>
  <pageMargins left="0.39" right="0.3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8">
    <tabColor rgb="FFFF9933"/>
  </sheetPr>
  <dimension ref="A1:W29"/>
  <sheetViews>
    <sheetView view="pageBreakPreview" topLeftCell="A3" zoomScaleNormal="100" zoomScaleSheetLayoutView="100" workbookViewId="0">
      <selection activeCell="M118" sqref="M118:N118"/>
    </sheetView>
  </sheetViews>
  <sheetFormatPr defaultColWidth="6" defaultRowHeight="19.5" customHeight="1"/>
  <cols>
    <col min="1" max="1" width="6" style="1" customWidth="1"/>
    <col min="2" max="16384" width="6" style="1"/>
  </cols>
  <sheetData>
    <row r="1" spans="1:23" ht="19.5" customHeight="1">
      <c r="A1" s="2" t="s">
        <v>243</v>
      </c>
      <c r="B1" s="2"/>
      <c r="C1" s="2"/>
      <c r="D1" s="2"/>
    </row>
    <row r="2" spans="1:23" ht="19.5" customHeight="1">
      <c r="A2" s="16"/>
      <c r="M2" s="512" t="str">
        <f>選管入力用!B3</f>
        <v>令和７年７月１３日</v>
      </c>
      <c r="N2" s="339"/>
      <c r="O2" s="339"/>
      <c r="P2" s="339"/>
    </row>
    <row r="3" spans="1:23" ht="22.5" customHeight="1">
      <c r="A3" s="364" t="s">
        <v>244</v>
      </c>
      <c r="B3" s="339"/>
      <c r="C3" s="339"/>
      <c r="D3" s="339"/>
      <c r="E3" s="339"/>
      <c r="F3" s="339"/>
      <c r="G3" s="339"/>
      <c r="H3" s="339"/>
      <c r="I3" s="339"/>
      <c r="J3" s="339"/>
      <c r="K3" s="339"/>
      <c r="L3" s="339"/>
      <c r="M3" s="339"/>
      <c r="N3" s="339"/>
      <c r="O3" s="339"/>
      <c r="P3" s="339"/>
    </row>
    <row r="4" spans="1:23" ht="22.5" customHeight="1">
      <c r="A4" s="19"/>
      <c r="B4" s="19"/>
      <c r="C4" s="19"/>
      <c r="D4" s="19"/>
      <c r="E4" s="19"/>
      <c r="F4" s="19"/>
      <c r="G4" s="19"/>
      <c r="H4" s="19"/>
      <c r="I4" s="19"/>
      <c r="J4" s="19"/>
      <c r="K4" s="19"/>
      <c r="L4" s="19"/>
      <c r="M4" s="19"/>
      <c r="N4" s="19"/>
      <c r="O4" s="19"/>
      <c r="P4" s="19"/>
      <c r="R4" s="429" t="s">
        <v>417</v>
      </c>
      <c r="S4" s="429"/>
      <c r="T4" s="429"/>
      <c r="U4" s="429"/>
      <c r="V4" s="429"/>
      <c r="W4" s="429"/>
    </row>
    <row r="5" spans="1:23" ht="19.5" customHeight="1">
      <c r="A5" s="2"/>
      <c r="B5" s="2"/>
      <c r="C5" s="2"/>
      <c r="D5" s="2"/>
      <c r="E5" s="2"/>
      <c r="F5" s="2"/>
      <c r="G5" s="2"/>
      <c r="H5" s="2"/>
      <c r="I5" s="2"/>
      <c r="J5" s="2"/>
      <c r="K5" s="2"/>
      <c r="L5" s="2"/>
    </row>
    <row r="6" spans="1:23" ht="19.5" customHeight="1">
      <c r="A6" s="16"/>
    </row>
    <row r="7" spans="1:23" ht="19.5" customHeight="1">
      <c r="B7" s="513"/>
      <c r="C7" s="339"/>
      <c r="D7" s="339"/>
      <c r="E7" s="339"/>
      <c r="F7" s="56"/>
    </row>
    <row r="8" spans="1:23" ht="19.5" customHeight="1">
      <c r="B8" s="366" t="s">
        <v>77</v>
      </c>
      <c r="C8" s="339"/>
      <c r="D8" s="339"/>
      <c r="E8" s="339"/>
    </row>
    <row r="9" spans="1:23" ht="19.5" customHeight="1">
      <c r="B9" s="366" t="s">
        <v>78</v>
      </c>
      <c r="C9" s="339"/>
      <c r="D9" s="330" t="str">
        <f>選管入力用!B5</f>
        <v>前原　常雄</v>
      </c>
      <c r="E9" s="339"/>
      <c r="F9" s="339"/>
      <c r="G9" s="13" t="s">
        <v>76</v>
      </c>
    </row>
    <row r="10" spans="1:23" ht="19.5" customHeight="1">
      <c r="A10" s="16"/>
    </row>
    <row r="12" spans="1:23" ht="19.5" customHeight="1">
      <c r="J12" s="365" t="str">
        <f>CONCATENATE("",選管入力用!B2,"執行")</f>
        <v>令和７年７月２０日執行</v>
      </c>
      <c r="K12" s="339"/>
      <c r="L12" s="339"/>
      <c r="M12" s="339"/>
      <c r="N12" s="339"/>
      <c r="O12" s="339"/>
    </row>
    <row r="13" spans="1:23" ht="19.5" customHeight="1">
      <c r="J13" s="330" t="str">
        <f>選管入力用!B4</f>
        <v>那覇市議会議員一般選挙</v>
      </c>
      <c r="K13" s="339"/>
      <c r="L13" s="339"/>
      <c r="M13" s="339"/>
      <c r="N13" s="339"/>
    </row>
    <row r="14" spans="1:23" ht="19.5" customHeight="1">
      <c r="A14" s="16"/>
      <c r="J14" s="330" t="s">
        <v>2</v>
      </c>
      <c r="K14" s="339"/>
      <c r="L14" s="367" t="str">
        <f>IF(入力_公費負担!E4="","",入力_公費負担!E4)</f>
        <v/>
      </c>
      <c r="M14" s="339"/>
      <c r="N14" s="339"/>
      <c r="O14" s="339"/>
      <c r="P14" s="13" t="s">
        <v>75</v>
      </c>
    </row>
    <row r="15" spans="1:23" ht="19.5" customHeight="1">
      <c r="A15" s="16"/>
      <c r="I15" s="10"/>
      <c r="J15" s="10"/>
      <c r="K15" s="18"/>
      <c r="L15" s="18"/>
      <c r="M15" s="18"/>
      <c r="N15" s="18"/>
      <c r="O15" s="13"/>
    </row>
    <row r="16" spans="1:23" ht="19.5" customHeight="1">
      <c r="A16" s="2" t="s">
        <v>245</v>
      </c>
      <c r="B16" s="17"/>
      <c r="C16" s="17"/>
      <c r="D16" s="17"/>
      <c r="E16" s="17"/>
      <c r="F16" s="17"/>
      <c r="G16" s="17"/>
      <c r="H16" s="17"/>
      <c r="I16" s="17"/>
      <c r="J16" s="17"/>
      <c r="K16" s="17"/>
      <c r="L16" s="17"/>
      <c r="M16" s="17"/>
    </row>
    <row r="17" spans="1:17" ht="19.5" customHeight="1">
      <c r="A17" s="331" t="s">
        <v>84</v>
      </c>
      <c r="B17" s="338"/>
      <c r="C17" s="332"/>
      <c r="D17" s="337" t="s">
        <v>85</v>
      </c>
      <c r="E17" s="338"/>
      <c r="F17" s="338"/>
      <c r="G17" s="338"/>
      <c r="H17" s="332"/>
      <c r="I17" s="331" t="s">
        <v>86</v>
      </c>
      <c r="J17" s="338"/>
      <c r="K17" s="338"/>
      <c r="L17" s="338"/>
      <c r="M17" s="338"/>
      <c r="N17" s="332"/>
      <c r="O17" s="331" t="s">
        <v>6</v>
      </c>
      <c r="P17" s="332"/>
    </row>
    <row r="18" spans="1:17" ht="19.5" customHeight="1">
      <c r="A18" s="333"/>
      <c r="B18" s="339"/>
      <c r="C18" s="334"/>
      <c r="D18" s="333"/>
      <c r="E18" s="339"/>
      <c r="F18" s="339"/>
      <c r="G18" s="339"/>
      <c r="H18" s="334"/>
      <c r="I18" s="335"/>
      <c r="J18" s="340"/>
      <c r="K18" s="340"/>
      <c r="L18" s="340"/>
      <c r="M18" s="340"/>
      <c r="N18" s="336"/>
      <c r="O18" s="333"/>
      <c r="P18" s="334"/>
    </row>
    <row r="19" spans="1:17" ht="19.5" customHeight="1">
      <c r="A19" s="335"/>
      <c r="B19" s="340"/>
      <c r="C19" s="336"/>
      <c r="D19" s="335"/>
      <c r="E19" s="340"/>
      <c r="F19" s="340"/>
      <c r="G19" s="340"/>
      <c r="H19" s="336"/>
      <c r="I19" s="331" t="s">
        <v>246</v>
      </c>
      <c r="J19" s="352"/>
      <c r="K19" s="343"/>
      <c r="L19" s="331" t="s">
        <v>247</v>
      </c>
      <c r="M19" s="352"/>
      <c r="N19" s="343"/>
      <c r="O19" s="335"/>
      <c r="P19" s="336"/>
    </row>
    <row r="20" spans="1:17" ht="19.5" customHeight="1">
      <c r="A20" s="350" t="str">
        <f>IF(OR(入力_公費負担!E94="",ISERROR(VALUE(入力_公費負担!E94))),"　　年　　月　　日",入力_公費負担!E94)</f>
        <v>　　年　　月　　日</v>
      </c>
      <c r="B20" s="338"/>
      <c r="C20" s="332"/>
      <c r="D20" s="351" t="str">
        <f>IF(入力_公費負担!E85="","",入力_公費負担!E85)</f>
        <v/>
      </c>
      <c r="E20" s="338"/>
      <c r="F20" s="338"/>
      <c r="G20" s="338"/>
      <c r="H20" s="332"/>
      <c r="I20" s="511" t="str">
        <f>IF(入力_公費負担!E92="","",入力_公費負担!E92)</f>
        <v/>
      </c>
      <c r="J20" s="338"/>
      <c r="K20" s="332"/>
      <c r="L20" s="354">
        <f>IF(入力_公費負担!E93="","",入力_公費負担!E93)</f>
        <v>0</v>
      </c>
      <c r="M20" s="338"/>
      <c r="N20" s="332"/>
      <c r="O20" s="456"/>
      <c r="P20" s="332"/>
    </row>
    <row r="21" spans="1:17" ht="19.5" customHeight="1">
      <c r="A21" s="333"/>
      <c r="B21" s="339"/>
      <c r="C21" s="334"/>
      <c r="D21" s="457" t="str">
        <f>IF(入力_公費負担!E86="","",入力_公費負担!E86)</f>
        <v/>
      </c>
      <c r="E21" s="339"/>
      <c r="F21" s="339"/>
      <c r="G21" s="339"/>
      <c r="H21" s="334"/>
      <c r="I21" s="333"/>
      <c r="J21" s="339"/>
      <c r="K21" s="334"/>
      <c r="L21" s="333"/>
      <c r="M21" s="339"/>
      <c r="N21" s="334"/>
      <c r="O21" s="333"/>
      <c r="P21" s="334"/>
    </row>
    <row r="22" spans="1:17" ht="19.5" customHeight="1">
      <c r="A22" s="333"/>
      <c r="B22" s="339"/>
      <c r="C22" s="334"/>
      <c r="D22" s="433" t="str">
        <f>IF(入力_公費負担!E87="","",入力_公費負担!E87)</f>
        <v/>
      </c>
      <c r="E22" s="339"/>
      <c r="F22" s="339"/>
      <c r="G22" s="339"/>
      <c r="H22" s="334"/>
      <c r="I22" s="333"/>
      <c r="J22" s="339"/>
      <c r="K22" s="334"/>
      <c r="L22" s="333"/>
      <c r="M22" s="339"/>
      <c r="N22" s="334"/>
      <c r="O22" s="333"/>
      <c r="P22" s="334"/>
    </row>
    <row r="23" spans="1:17" ht="19.5" customHeight="1">
      <c r="A23" s="335"/>
      <c r="B23" s="340"/>
      <c r="C23" s="336"/>
      <c r="D23" s="356" t="str">
        <f>IF(入力_公費負担!E89="","",入力_公費負担!E89)</f>
        <v/>
      </c>
      <c r="E23" s="340"/>
      <c r="F23" s="357" t="str">
        <f>IF(入力_公費負担!E90="","",入力_公費負担!E90)</f>
        <v/>
      </c>
      <c r="G23" s="340"/>
      <c r="H23" s="336"/>
      <c r="I23" s="335"/>
      <c r="J23" s="340"/>
      <c r="K23" s="336"/>
      <c r="L23" s="335"/>
      <c r="M23" s="340"/>
      <c r="N23" s="336"/>
      <c r="O23" s="335"/>
      <c r="P23" s="336"/>
    </row>
    <row r="24" spans="1:17" ht="19.5" customHeight="1">
      <c r="A24" s="16"/>
    </row>
    <row r="25" spans="1:17" ht="19.5" customHeight="1">
      <c r="A25" s="2" t="s">
        <v>248</v>
      </c>
    </row>
    <row r="26" spans="1:17" ht="19.5" customHeight="1">
      <c r="A26" s="12"/>
      <c r="B26" s="2" t="s">
        <v>249</v>
      </c>
      <c r="C26" s="2"/>
      <c r="D26" s="2"/>
      <c r="E26" s="2"/>
      <c r="F26" s="2"/>
      <c r="G26" s="2"/>
      <c r="H26" s="2"/>
      <c r="I26" s="2"/>
      <c r="J26" s="2"/>
      <c r="K26" s="2"/>
      <c r="L26" s="2"/>
      <c r="M26" s="2"/>
      <c r="N26" s="2"/>
      <c r="O26" s="2"/>
      <c r="P26" s="2"/>
    </row>
    <row r="27" spans="1:17" ht="19.5" customHeight="1">
      <c r="A27" s="12"/>
      <c r="B27" s="2"/>
      <c r="C27" s="2"/>
      <c r="D27" s="2"/>
      <c r="E27" s="2"/>
      <c r="F27" s="2"/>
      <c r="G27" s="2"/>
      <c r="H27" s="2"/>
      <c r="I27" s="2"/>
      <c r="J27" s="2"/>
      <c r="K27" s="2"/>
      <c r="L27" s="2"/>
      <c r="M27" s="2"/>
      <c r="N27" s="2"/>
      <c r="O27" s="2"/>
      <c r="P27" s="2"/>
      <c r="Q27" s="2"/>
    </row>
    <row r="28" spans="1:17" ht="19.5" customHeight="1">
      <c r="B28" s="2"/>
      <c r="C28" s="2"/>
      <c r="D28" s="2"/>
      <c r="E28" s="2"/>
      <c r="F28" s="2"/>
      <c r="G28" s="2"/>
      <c r="H28" s="2"/>
      <c r="I28" s="2"/>
      <c r="J28" s="2"/>
      <c r="K28" s="2"/>
      <c r="L28" s="2"/>
      <c r="M28" s="2"/>
      <c r="N28" s="2"/>
      <c r="O28" s="2"/>
      <c r="P28" s="2"/>
    </row>
    <row r="29" spans="1:17" ht="19.5" customHeight="1">
      <c r="B29" s="2"/>
      <c r="C29" s="2"/>
      <c r="D29" s="2"/>
      <c r="E29" s="2"/>
      <c r="F29" s="2"/>
      <c r="G29" s="2"/>
      <c r="H29" s="2"/>
      <c r="I29" s="2"/>
      <c r="J29" s="2"/>
      <c r="K29" s="2"/>
      <c r="L29" s="2"/>
      <c r="M29" s="2"/>
      <c r="N29" s="2"/>
      <c r="O29" s="2"/>
      <c r="P29" s="2"/>
    </row>
  </sheetData>
  <sheetProtection algorithmName="SHA-512" hashValue="RU0jwT5efYITpsuMZ8O0hZSkIpjP8N89a72xWHfc5gWEtEXTtahQ4TQoTpztXSxIxtg8E7nr9c2sBGMTWfBngA==" saltValue="e7OcsznxQuQaizHrxjx1Dw==" spinCount="100000" sheet="1" objects="1" scenarios="1"/>
  <mergeCells count="26">
    <mergeCell ref="O17:P19"/>
    <mergeCell ref="I19:K19"/>
    <mergeCell ref="L19:N19"/>
    <mergeCell ref="M2:P2"/>
    <mergeCell ref="J12:O12"/>
    <mergeCell ref="A3:P3"/>
    <mergeCell ref="B7:E7"/>
    <mergeCell ref="B8:E8"/>
    <mergeCell ref="B9:C9"/>
    <mergeCell ref="D9:F9"/>
    <mergeCell ref="R4:W4"/>
    <mergeCell ref="A20:C23"/>
    <mergeCell ref="D20:H20"/>
    <mergeCell ref="I20:K23"/>
    <mergeCell ref="L20:N23"/>
    <mergeCell ref="O20:P23"/>
    <mergeCell ref="D21:H21"/>
    <mergeCell ref="D22:H22"/>
    <mergeCell ref="D23:E23"/>
    <mergeCell ref="F23:H23"/>
    <mergeCell ref="J13:N13"/>
    <mergeCell ref="J14:K14"/>
    <mergeCell ref="L14:O14"/>
    <mergeCell ref="A17:C19"/>
    <mergeCell ref="D17:H19"/>
    <mergeCell ref="I17:N18"/>
  </mergeCells>
  <phoneticPr fontId="16"/>
  <hyperlinks>
    <hyperlink ref="R4" location="入力_公費負担!A1" display="入力フォーム（公営費）に戻る" xr:uid="{6E0EF15D-13BC-4246-8BF9-E7FFED4FCFDD}"/>
    <hyperlink ref="R4:W4" location="入力_公費負担!A88" display="入力フォーム（公営費）に戻る" xr:uid="{B0BCC513-92AA-4286-9C18-A00B8DA03F47}"/>
  </hyperlinks>
  <pageMargins left="0.46" right="0.36"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9">
    <tabColor rgb="FFFF9933"/>
  </sheetPr>
  <dimension ref="A2:T42"/>
  <sheetViews>
    <sheetView view="pageBreakPreview" topLeftCell="A19" zoomScaleNormal="100" zoomScaleSheetLayoutView="100" workbookViewId="0">
      <selection activeCell="H14" sqref="H14:J14"/>
    </sheetView>
  </sheetViews>
  <sheetFormatPr defaultColWidth="6.875" defaultRowHeight="20.25" customHeight="1"/>
  <cols>
    <col min="1" max="1" width="6.875" style="1" customWidth="1"/>
    <col min="2" max="16384" width="6.875" style="1"/>
  </cols>
  <sheetData>
    <row r="2" spans="1:20" ht="20.25" customHeight="1">
      <c r="A2" s="372" t="s">
        <v>250</v>
      </c>
      <c r="B2" s="339"/>
      <c r="C2" s="339"/>
      <c r="D2" s="339"/>
      <c r="E2" s="339"/>
      <c r="F2" s="339"/>
      <c r="G2" s="339"/>
      <c r="H2" s="339"/>
      <c r="I2" s="339"/>
      <c r="J2" s="339"/>
      <c r="K2" s="339"/>
      <c r="L2" s="339"/>
      <c r="M2" s="339"/>
    </row>
    <row r="3" spans="1:20" ht="20.25" customHeight="1">
      <c r="A3" s="39"/>
      <c r="B3" s="39"/>
      <c r="C3" s="39"/>
      <c r="D3" s="39"/>
      <c r="E3" s="39"/>
      <c r="F3" s="39"/>
      <c r="G3" s="39"/>
      <c r="H3" s="39"/>
      <c r="I3" s="39"/>
      <c r="J3" s="39"/>
      <c r="K3" s="39"/>
      <c r="L3" s="39"/>
      <c r="M3" s="39"/>
    </row>
    <row r="4" spans="1:20" ht="20.25" customHeight="1">
      <c r="A4" s="20"/>
    </row>
    <row r="5" spans="1:20" ht="20.25" customHeight="1">
      <c r="A5" s="414" t="str">
        <f>CONCATENATE("　",選管入力用!B4,"候補者","　",入力_公費負担!E4,"　","（以下「甲」という）と")&amp;IF(入力_公費負担!E90="","　　　　　　　　　　　　　　　",CONCATENATE("　",入力_公費負担!E85,"　",入力_公費負担!E89,"　",入力_公費負担!E90))&amp;"（以下「乙」という）は、印刷物の作成について次のとおり契約を締結する。"</f>
        <v>　那覇市議会議員一般選挙候補者　　（以下「甲」という）と　　　　　　　　　　　　　　　（以下「乙」という）は、印刷物の作成について次のとおり契約を締結する。</v>
      </c>
      <c r="B5" s="339"/>
      <c r="C5" s="339"/>
      <c r="D5" s="339"/>
      <c r="E5" s="339"/>
      <c r="F5" s="339"/>
      <c r="G5" s="339"/>
      <c r="H5" s="339"/>
      <c r="I5" s="339"/>
      <c r="J5" s="339"/>
      <c r="K5" s="339"/>
      <c r="L5" s="339"/>
      <c r="M5" s="339"/>
      <c r="O5" s="429" t="s">
        <v>417</v>
      </c>
      <c r="P5" s="429"/>
      <c r="Q5" s="429"/>
      <c r="R5" s="429"/>
      <c r="S5" s="429"/>
      <c r="T5" s="429"/>
    </row>
    <row r="6" spans="1:20" ht="20.25" customHeight="1">
      <c r="A6" s="339"/>
      <c r="B6" s="339"/>
      <c r="C6" s="339"/>
      <c r="D6" s="339"/>
      <c r="E6" s="339"/>
      <c r="F6" s="339"/>
      <c r="G6" s="339"/>
      <c r="H6" s="339"/>
      <c r="I6" s="339"/>
      <c r="J6" s="339"/>
      <c r="K6" s="339"/>
      <c r="L6" s="339"/>
      <c r="M6" s="339"/>
    </row>
    <row r="7" spans="1:20" ht="20.25" customHeight="1">
      <c r="A7" s="339"/>
      <c r="B7" s="339"/>
      <c r="C7" s="339"/>
      <c r="D7" s="339"/>
      <c r="E7" s="339"/>
      <c r="F7" s="339"/>
      <c r="G7" s="339"/>
      <c r="H7" s="339"/>
      <c r="I7" s="339"/>
      <c r="J7" s="339"/>
      <c r="K7" s="339"/>
      <c r="L7" s="339"/>
      <c r="M7" s="339"/>
    </row>
    <row r="8" spans="1:20" ht="20.25" customHeight="1">
      <c r="A8" s="20"/>
    </row>
    <row r="9" spans="1:20" ht="20.25" customHeight="1">
      <c r="A9" s="13">
        <v>1</v>
      </c>
      <c r="B9" s="374" t="s">
        <v>424</v>
      </c>
      <c r="C9" s="339"/>
      <c r="D9" s="339"/>
      <c r="E9" s="519" t="s">
        <v>252</v>
      </c>
      <c r="F9" s="339"/>
      <c r="G9" s="339"/>
      <c r="H9" s="339"/>
      <c r="I9" s="339"/>
      <c r="J9" s="339"/>
      <c r="K9" s="339"/>
      <c r="L9" s="339"/>
      <c r="M9" s="339"/>
    </row>
    <row r="10" spans="1:20" ht="20.25" customHeight="1">
      <c r="A10" s="13"/>
    </row>
    <row r="11" spans="1:20" ht="20.25" customHeight="1">
      <c r="A11" s="13">
        <v>2</v>
      </c>
      <c r="B11" s="374" t="s">
        <v>423</v>
      </c>
      <c r="C11" s="339"/>
      <c r="D11" s="339"/>
      <c r="E11" s="520" t="str">
        <f>IF(入力_公費負担!E92="","　　　　　枚",入力_公費負担!E92)</f>
        <v>　　　　　枚</v>
      </c>
      <c r="F11" s="339"/>
      <c r="G11" s="339"/>
      <c r="H11" s="339"/>
      <c r="I11" s="339"/>
      <c r="J11" s="339"/>
      <c r="K11" s="339"/>
      <c r="L11" s="339"/>
      <c r="M11" s="339"/>
    </row>
    <row r="12" spans="1:20" ht="20.25" customHeight="1">
      <c r="A12" s="13"/>
      <c r="B12" s="38"/>
      <c r="C12" s="38"/>
      <c r="D12" s="38"/>
      <c r="E12" s="57"/>
      <c r="F12" s="57"/>
      <c r="G12" s="57"/>
      <c r="H12" s="57"/>
      <c r="I12" s="57"/>
      <c r="J12" s="57"/>
      <c r="K12" s="57"/>
    </row>
    <row r="13" spans="1:20" ht="20.25" customHeight="1">
      <c r="A13" s="13">
        <v>3</v>
      </c>
      <c r="B13" s="374" t="s">
        <v>425</v>
      </c>
      <c r="C13" s="339"/>
      <c r="D13" s="339"/>
      <c r="E13" s="514">
        <f>IF(入力_公費負担!E93="","円",入力_公費負担!E93)</f>
        <v>0</v>
      </c>
      <c r="F13" s="339"/>
      <c r="G13" s="339"/>
      <c r="H13" s="1" t="s">
        <v>106</v>
      </c>
    </row>
    <row r="14" spans="1:20" ht="20.25" customHeight="1">
      <c r="A14" s="13"/>
      <c r="F14" s="515" t="s">
        <v>255</v>
      </c>
      <c r="G14" s="339"/>
      <c r="H14" s="517" t="str">
        <f>IF(入力_公費負担!E91="","　　円　　　銭",入力_公費負担!E91)</f>
        <v>　　円　　　銭</v>
      </c>
      <c r="I14" s="518"/>
      <c r="J14" s="518"/>
      <c r="K14" s="1" t="s">
        <v>256</v>
      </c>
    </row>
    <row r="15" spans="1:20" ht="20.25" customHeight="1">
      <c r="A15" s="13"/>
    </row>
    <row r="16" spans="1:20" ht="20.25" customHeight="1">
      <c r="A16" s="13">
        <v>4</v>
      </c>
      <c r="B16" s="374" t="s">
        <v>426</v>
      </c>
      <c r="C16" s="339"/>
      <c r="D16" s="339"/>
      <c r="E16" s="516" t="str">
        <f>IF(OR(入力_公費負担!E95="",ISERROR(VALUE(入力_公費負担!E95))),"　　　　年　　月　　日",入力_公費負担!E95)</f>
        <v>　　　　年　　月　　日</v>
      </c>
      <c r="F16" s="339"/>
      <c r="G16" s="339"/>
      <c r="H16" s="339"/>
      <c r="I16" s="339"/>
      <c r="J16" s="339"/>
      <c r="K16" s="339"/>
      <c r="L16" s="339"/>
      <c r="M16" s="339"/>
    </row>
    <row r="17" spans="1:13" ht="20.25" customHeight="1">
      <c r="A17" s="13"/>
      <c r="E17" s="21"/>
      <c r="F17" s="21"/>
      <c r="G17" s="21"/>
      <c r="H17" s="21"/>
      <c r="I17" s="21"/>
      <c r="J17" s="21"/>
      <c r="K17" s="21"/>
      <c r="L17" s="21"/>
      <c r="M17" s="21"/>
    </row>
    <row r="18" spans="1:13" ht="20.25" customHeight="1">
      <c r="A18" s="13">
        <v>5</v>
      </c>
      <c r="B18" s="374" t="s">
        <v>427</v>
      </c>
      <c r="C18" s="339"/>
      <c r="D18" s="339"/>
      <c r="E18" s="380" t="s">
        <v>258</v>
      </c>
      <c r="F18" s="339"/>
      <c r="G18" s="339"/>
      <c r="H18" s="339"/>
      <c r="I18" s="339"/>
      <c r="J18" s="339"/>
      <c r="K18" s="339"/>
      <c r="L18" s="339"/>
      <c r="M18" s="339"/>
    </row>
    <row r="19" spans="1:13" ht="20.25" customHeight="1">
      <c r="A19" s="13"/>
      <c r="E19" s="339"/>
      <c r="F19" s="339"/>
      <c r="G19" s="339"/>
      <c r="H19" s="339"/>
      <c r="I19" s="339"/>
      <c r="J19" s="339"/>
      <c r="K19" s="339"/>
      <c r="L19" s="339"/>
      <c r="M19" s="339"/>
    </row>
    <row r="20" spans="1:13" ht="20.25" customHeight="1">
      <c r="A20" s="13"/>
      <c r="E20" s="339"/>
      <c r="F20" s="339"/>
      <c r="G20" s="339"/>
      <c r="H20" s="339"/>
      <c r="I20" s="339"/>
      <c r="J20" s="339"/>
      <c r="K20" s="339"/>
      <c r="L20" s="339"/>
      <c r="M20" s="339"/>
    </row>
    <row r="21" spans="1:13" ht="20.25" customHeight="1">
      <c r="A21" s="13"/>
      <c r="E21" s="339"/>
      <c r="F21" s="339"/>
      <c r="G21" s="339"/>
      <c r="H21" s="339"/>
      <c r="I21" s="339"/>
      <c r="J21" s="339"/>
      <c r="K21" s="339"/>
      <c r="L21" s="339"/>
      <c r="M21" s="339"/>
    </row>
    <row r="22" spans="1:13" ht="20.25" customHeight="1">
      <c r="A22" s="13"/>
      <c r="E22" s="339"/>
      <c r="F22" s="339"/>
      <c r="G22" s="339"/>
      <c r="H22" s="339"/>
      <c r="I22" s="339"/>
      <c r="J22" s="339"/>
      <c r="K22" s="339"/>
      <c r="L22" s="339"/>
      <c r="M22" s="339"/>
    </row>
    <row r="23" spans="1:13" ht="20.25" customHeight="1">
      <c r="A23" s="13"/>
      <c r="E23" s="339"/>
      <c r="F23" s="339"/>
      <c r="G23" s="339"/>
      <c r="H23" s="339"/>
      <c r="I23" s="339"/>
      <c r="J23" s="339"/>
      <c r="K23" s="339"/>
      <c r="L23" s="339"/>
      <c r="M23" s="339"/>
    </row>
    <row r="24" spans="1:13" ht="20.25" customHeight="1">
      <c r="A24" s="13"/>
      <c r="E24" s="339"/>
      <c r="F24" s="339"/>
      <c r="G24" s="339"/>
      <c r="H24" s="339"/>
      <c r="I24" s="339"/>
      <c r="J24" s="339"/>
      <c r="K24" s="339"/>
      <c r="L24" s="339"/>
      <c r="M24" s="339"/>
    </row>
    <row r="25" spans="1:13" ht="20.25" customHeight="1">
      <c r="A25" s="13"/>
      <c r="E25" s="21"/>
      <c r="F25" s="21"/>
      <c r="G25" s="21"/>
      <c r="H25" s="21"/>
      <c r="I25" s="21"/>
      <c r="J25" s="21"/>
      <c r="K25" s="21"/>
      <c r="L25" s="21"/>
      <c r="M25" s="21"/>
    </row>
    <row r="26" spans="1:13" ht="20.25" customHeight="1">
      <c r="A26" s="13">
        <v>6</v>
      </c>
      <c r="B26" s="1" t="s">
        <v>108</v>
      </c>
    </row>
    <row r="27" spans="1:13" ht="20.25" customHeight="1">
      <c r="A27" s="20"/>
      <c r="B27" s="381" t="str">
        <f>IF(OR(入力_公費負担!E94="",ISERROR(VALUE(入力_公費負担!E94))),"　　年　　月　　日",入力_公費負担!E94)</f>
        <v>　　年　　月　　日</v>
      </c>
      <c r="C27" s="339"/>
      <c r="D27" s="339"/>
      <c r="E27" s="339"/>
    </row>
    <row r="28" spans="1:13" ht="20.25" customHeight="1">
      <c r="A28" s="20"/>
    </row>
    <row r="29" spans="1:13" ht="20.25" customHeight="1">
      <c r="A29" s="20"/>
      <c r="E29" s="376" t="s">
        <v>109</v>
      </c>
      <c r="F29" s="376" t="s">
        <v>4</v>
      </c>
      <c r="G29" s="339"/>
      <c r="H29" s="375" t="str">
        <f>IF(入力_公費負担!E5="","",入力_公費負担!E5)</f>
        <v/>
      </c>
      <c r="I29" s="339"/>
      <c r="J29" s="339"/>
      <c r="K29" s="339"/>
      <c r="L29" s="339"/>
      <c r="M29" s="339"/>
    </row>
    <row r="30" spans="1:13" ht="20.25" customHeight="1">
      <c r="A30" s="20"/>
      <c r="E30" s="339"/>
      <c r="F30" s="13"/>
      <c r="G30" s="13"/>
      <c r="H30" s="458" t="str">
        <f>IF(入力_公費負担!E6="","",入力_公費負担!E6)</f>
        <v/>
      </c>
      <c r="I30" s="339"/>
      <c r="J30" s="339"/>
      <c r="K30" s="339"/>
      <c r="L30" s="339"/>
      <c r="M30" s="339"/>
    </row>
    <row r="31" spans="1:13" ht="20.25" customHeight="1">
      <c r="A31" s="20"/>
      <c r="E31" s="339"/>
      <c r="F31" s="376" t="s">
        <v>3</v>
      </c>
      <c r="G31" s="339"/>
      <c r="H31" s="374" t="str">
        <f>CONCATENATE(選管入力用!B4,"候補者")</f>
        <v>那覇市議会議員一般選挙候補者</v>
      </c>
      <c r="I31" s="339"/>
      <c r="J31" s="339"/>
      <c r="K31" s="339"/>
      <c r="L31" s="339"/>
      <c r="M31" s="339"/>
    </row>
    <row r="32" spans="1:13" ht="20.25" customHeight="1">
      <c r="A32" s="20"/>
      <c r="H32" s="375" t="str">
        <f>IF(入力_公費負担!E4="","",入力_公費負担!E4)</f>
        <v/>
      </c>
      <c r="I32" s="339"/>
      <c r="J32" s="339"/>
      <c r="K32" s="339"/>
      <c r="L32" s="339"/>
      <c r="M32" s="1" t="s">
        <v>75</v>
      </c>
    </row>
    <row r="33" spans="1:13" ht="20.25" customHeight="1">
      <c r="A33" s="38"/>
    </row>
    <row r="34" spans="1:13" ht="20.25" customHeight="1">
      <c r="A34" s="38"/>
      <c r="E34" s="376" t="s">
        <v>110</v>
      </c>
      <c r="F34" s="376" t="s">
        <v>4</v>
      </c>
      <c r="G34" s="339"/>
      <c r="H34" s="375" t="str">
        <f>IF(入力_公費負担!E86="","",入力_公費負担!E86)</f>
        <v/>
      </c>
      <c r="I34" s="339"/>
      <c r="J34" s="339"/>
      <c r="K34" s="339"/>
      <c r="L34" s="339"/>
      <c r="M34" s="339"/>
    </row>
    <row r="35" spans="1:13" ht="20.25" customHeight="1">
      <c r="A35" s="38"/>
      <c r="E35" s="339"/>
      <c r="F35" s="13"/>
      <c r="G35" s="13"/>
      <c r="H35" s="458" t="str">
        <f>IF(入力_公費負担!E87="","",入力_公費負担!E87)</f>
        <v/>
      </c>
      <c r="I35" s="339"/>
      <c r="J35" s="339"/>
      <c r="K35" s="339"/>
      <c r="L35" s="339"/>
      <c r="M35" s="339"/>
    </row>
    <row r="36" spans="1:13" ht="20.25" customHeight="1">
      <c r="A36" s="38"/>
      <c r="E36" s="339"/>
      <c r="F36" s="376" t="s">
        <v>111</v>
      </c>
      <c r="G36" s="339"/>
      <c r="H36" s="375" t="str">
        <f>IF(入力_公費負担!E85="","",入力_公費負担!E85)</f>
        <v/>
      </c>
      <c r="I36" s="339"/>
      <c r="J36" s="339"/>
      <c r="K36" s="339"/>
      <c r="L36" s="339"/>
      <c r="M36" s="339"/>
    </row>
    <row r="37" spans="1:13" ht="20.25" customHeight="1">
      <c r="A37" s="38"/>
      <c r="E37" s="339"/>
      <c r="F37" s="376" t="s">
        <v>112</v>
      </c>
      <c r="G37" s="339"/>
      <c r="H37" s="379" t="str">
        <f>IF(入力_公費負担!E89="","",入力_公費負担!E89)</f>
        <v/>
      </c>
      <c r="I37" s="339"/>
      <c r="J37" s="379" t="str">
        <f>IF(入力_公費負担!E90="","",入力_公費負担!E90)</f>
        <v/>
      </c>
      <c r="K37" s="339"/>
      <c r="L37" s="339"/>
      <c r="M37" s="1" t="s">
        <v>75</v>
      </c>
    </row>
    <row r="38" spans="1:13" ht="20.25" customHeight="1">
      <c r="A38" s="38"/>
    </row>
    <row r="39" spans="1:13" ht="20.25" customHeight="1">
      <c r="A39" s="16"/>
    </row>
    <row r="40" spans="1:13" ht="20.25" customHeight="1">
      <c r="A40" s="16"/>
    </row>
    <row r="41" spans="1:13" ht="20.25" customHeight="1">
      <c r="A41" s="16"/>
    </row>
    <row r="42" spans="1:13" ht="20.25" customHeight="1">
      <c r="A42" s="16"/>
    </row>
  </sheetData>
  <sheetProtection algorithmName="SHA-512" hashValue="BGUPHGFkXlaXj9UwtgA0ciAEnzLYUYb/NLDHoOsfIdOuPEDDP4u3+9XHqc/zlr4mp1+lefiOJDVpfiwqogB0KQ==" saltValue="7c0wOI5ftPRs5LgzZaaCvQ==" spinCount="100000" sheet="1" objects="1" scenarios="1"/>
  <mergeCells count="32">
    <mergeCell ref="A2:M2"/>
    <mergeCell ref="B9:D9"/>
    <mergeCell ref="E9:M9"/>
    <mergeCell ref="B11:D11"/>
    <mergeCell ref="E11:M11"/>
    <mergeCell ref="A5:M7"/>
    <mergeCell ref="B13:D13"/>
    <mergeCell ref="E13:G13"/>
    <mergeCell ref="F14:G14"/>
    <mergeCell ref="B16:D16"/>
    <mergeCell ref="E16:M16"/>
    <mergeCell ref="H14:J14"/>
    <mergeCell ref="B18:D18"/>
    <mergeCell ref="E18:M24"/>
    <mergeCell ref="B27:E27"/>
    <mergeCell ref="E29:E31"/>
    <mergeCell ref="F29:G29"/>
    <mergeCell ref="H29:M29"/>
    <mergeCell ref="H30:M30"/>
    <mergeCell ref="F31:G31"/>
    <mergeCell ref="H31:M31"/>
    <mergeCell ref="O5:T5"/>
    <mergeCell ref="H32:L32"/>
    <mergeCell ref="E34:E37"/>
    <mergeCell ref="F34:G34"/>
    <mergeCell ref="H34:M34"/>
    <mergeCell ref="H35:M35"/>
    <mergeCell ref="F36:G36"/>
    <mergeCell ref="H36:M36"/>
    <mergeCell ref="F37:G37"/>
    <mergeCell ref="H37:I37"/>
    <mergeCell ref="J37:L37"/>
  </mergeCells>
  <phoneticPr fontId="16"/>
  <hyperlinks>
    <hyperlink ref="O5" location="入力_公費負担!A1" display="入力フォーム（公営費）に戻る" xr:uid="{3B6AC6F4-7983-4055-8868-9CAE5697A882}"/>
    <hyperlink ref="O5:T5" location="入力_公費負担!A88" display="入力フォーム（公営費）に戻る" xr:uid="{C206C60E-4AF0-4E05-A53E-76D3D0B941CC}"/>
  </hyperlinks>
  <pageMargins left="0.71" right="0.52"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50">
    <tabColor rgb="FFFF9933"/>
  </sheetPr>
  <dimension ref="B1:W44"/>
  <sheetViews>
    <sheetView view="pageBreakPreview" zoomScaleNormal="100" zoomScaleSheetLayoutView="100" workbookViewId="0">
      <selection activeCell="M118" sqref="M118:N118"/>
    </sheetView>
  </sheetViews>
  <sheetFormatPr defaultColWidth="6.75" defaultRowHeight="21" customHeight="1"/>
  <cols>
    <col min="1" max="1" width="1.875" style="1" customWidth="1"/>
    <col min="2" max="3" width="6.75" style="1" customWidth="1"/>
    <col min="4" max="4" width="8.5" style="1" bestFit="1" customWidth="1"/>
    <col min="5" max="15" width="6.75" style="1" customWidth="1"/>
    <col min="16" max="16" width="1.875" style="1" customWidth="1"/>
    <col min="17" max="17" width="6.75" style="1" customWidth="1"/>
    <col min="18" max="16384" width="6.75" style="1"/>
  </cols>
  <sheetData>
    <row r="1" spans="2:23" ht="21" customHeight="1">
      <c r="B1" s="1" t="s">
        <v>259</v>
      </c>
    </row>
    <row r="2" spans="2:23" ht="21" customHeight="1">
      <c r="L2" s="389">
        <f>DATEVALUE(選管入力用!B2)+1</f>
        <v>45859</v>
      </c>
      <c r="M2" s="339"/>
      <c r="N2" s="339"/>
      <c r="O2" s="339"/>
    </row>
    <row r="3" spans="2:23" ht="21" customHeight="1">
      <c r="B3" s="372" t="s">
        <v>260</v>
      </c>
      <c r="C3" s="339"/>
      <c r="D3" s="339"/>
      <c r="E3" s="339"/>
      <c r="F3" s="339"/>
      <c r="G3" s="339"/>
      <c r="H3" s="339"/>
      <c r="I3" s="339"/>
      <c r="J3" s="339"/>
      <c r="K3" s="339"/>
      <c r="L3" s="339"/>
      <c r="M3" s="339"/>
      <c r="N3" s="339"/>
      <c r="O3" s="339"/>
    </row>
    <row r="4" spans="2:23" ht="21" customHeight="1">
      <c r="B4" s="39"/>
      <c r="C4" s="39"/>
      <c r="D4" s="39"/>
      <c r="E4" s="39"/>
      <c r="F4" s="39"/>
      <c r="G4" s="39"/>
      <c r="H4" s="39"/>
      <c r="I4" s="39"/>
      <c r="J4" s="39"/>
      <c r="K4" s="39"/>
      <c r="L4" s="39"/>
      <c r="M4" s="39"/>
      <c r="N4" s="39"/>
      <c r="O4" s="39"/>
    </row>
    <row r="5" spans="2:23" ht="11.25" customHeight="1">
      <c r="C5" s="381"/>
      <c r="D5" s="339"/>
      <c r="E5" s="339"/>
      <c r="F5" s="339"/>
    </row>
    <row r="6" spans="2:23" ht="21" customHeight="1">
      <c r="C6" s="468" t="s">
        <v>77</v>
      </c>
      <c r="D6" s="339"/>
      <c r="E6" s="339"/>
      <c r="F6" s="339"/>
    </row>
    <row r="7" spans="2:23" ht="21" customHeight="1">
      <c r="C7" s="468" t="s">
        <v>78</v>
      </c>
      <c r="D7" s="339"/>
      <c r="E7" s="381" t="str">
        <f>選管入力用!B5</f>
        <v>前原　常雄</v>
      </c>
      <c r="F7" s="339"/>
      <c r="G7" s="1" t="s">
        <v>76</v>
      </c>
    </row>
    <row r="8" spans="2:23" ht="21" customHeight="1">
      <c r="J8" s="1" t="str">
        <f>CONCATENATE(選管入力用!B2,"執行")</f>
        <v>令和７年７月２０日執行</v>
      </c>
    </row>
    <row r="9" spans="2:23" ht="21" customHeight="1">
      <c r="J9" s="1" t="str">
        <f>選管入力用!B4</f>
        <v>那覇市議会議員一般選挙</v>
      </c>
    </row>
    <row r="10" spans="2:23" ht="21" customHeight="1">
      <c r="J10" s="374" t="s">
        <v>2</v>
      </c>
      <c r="K10" s="339"/>
      <c r="L10" s="374" t="str">
        <f>IF(入力_公費負担!E4="","",入力_公費負担!E4)</f>
        <v/>
      </c>
      <c r="M10" s="339"/>
      <c r="N10" s="339"/>
      <c r="O10" s="1" t="s">
        <v>75</v>
      </c>
      <c r="R10" s="429" t="s">
        <v>417</v>
      </c>
      <c r="S10" s="429"/>
      <c r="T10" s="429"/>
      <c r="U10" s="429"/>
      <c r="V10" s="429"/>
      <c r="W10" s="429"/>
    </row>
    <row r="11" spans="2:23" ht="21" customHeight="1">
      <c r="J11" s="38"/>
      <c r="K11" s="38"/>
      <c r="L11" s="38"/>
      <c r="M11" s="38"/>
      <c r="N11" s="38"/>
    </row>
    <row r="12" spans="2:23" ht="21" customHeight="1">
      <c r="B12" s="380" t="s">
        <v>261</v>
      </c>
      <c r="C12" s="339"/>
      <c r="D12" s="339"/>
      <c r="E12" s="339"/>
      <c r="F12" s="339"/>
      <c r="G12" s="339"/>
      <c r="H12" s="339"/>
      <c r="I12" s="339"/>
      <c r="J12" s="339"/>
      <c r="K12" s="339"/>
      <c r="L12" s="339"/>
      <c r="M12" s="339"/>
      <c r="N12" s="339"/>
    </row>
    <row r="13" spans="2:23" ht="21" customHeight="1">
      <c r="B13" s="339"/>
      <c r="C13" s="339"/>
      <c r="D13" s="339"/>
      <c r="E13" s="339"/>
      <c r="F13" s="339"/>
      <c r="G13" s="339"/>
      <c r="H13" s="339"/>
      <c r="I13" s="339"/>
      <c r="J13" s="339"/>
      <c r="K13" s="339"/>
      <c r="L13" s="339"/>
      <c r="M13" s="339"/>
      <c r="N13" s="339"/>
    </row>
    <row r="14" spans="2:23" ht="21" customHeight="1">
      <c r="J14" s="38"/>
      <c r="K14" s="38"/>
      <c r="L14" s="38"/>
      <c r="M14" s="38"/>
      <c r="N14" s="38"/>
    </row>
    <row r="15" spans="2:23" ht="21" customHeight="1">
      <c r="B15" s="13">
        <v>1</v>
      </c>
      <c r="C15" s="1" t="s">
        <v>84</v>
      </c>
      <c r="E15" s="468" t="str">
        <f>IF(入力_公費負担!E94="","　　　　年　　月　　日",入力_公費負担!E94)</f>
        <v>　　　　年　　月　　日</v>
      </c>
      <c r="F15" s="339"/>
      <c r="G15" s="339"/>
      <c r="H15" s="339"/>
      <c r="I15" s="339"/>
      <c r="J15" s="38"/>
      <c r="K15" s="38"/>
      <c r="L15" s="38"/>
      <c r="M15" s="38"/>
      <c r="N15" s="38"/>
    </row>
    <row r="16" spans="2:23" ht="21" customHeight="1">
      <c r="B16" s="13"/>
      <c r="E16" s="53"/>
      <c r="F16" s="53"/>
      <c r="G16" s="53"/>
      <c r="H16" s="53"/>
      <c r="I16" s="53"/>
      <c r="J16" s="38"/>
      <c r="K16" s="38"/>
      <c r="L16" s="38"/>
      <c r="M16" s="38"/>
      <c r="N16" s="38"/>
    </row>
    <row r="17" spans="2:15" ht="21" customHeight="1">
      <c r="B17" s="13">
        <v>2</v>
      </c>
      <c r="C17" s="1" t="s">
        <v>85</v>
      </c>
      <c r="J17" s="38"/>
      <c r="K17" s="38"/>
      <c r="L17" s="38"/>
      <c r="M17" s="38"/>
      <c r="N17" s="38"/>
    </row>
    <row r="18" spans="2:15" ht="21" customHeight="1">
      <c r="B18" s="13"/>
      <c r="D18" s="376" t="s">
        <v>123</v>
      </c>
      <c r="E18" s="339"/>
      <c r="F18" s="375" t="str">
        <f>IF(入力_公費負担!E85="","",入力_公費負担!E85)</f>
        <v/>
      </c>
      <c r="G18" s="339"/>
      <c r="H18" s="339"/>
      <c r="I18" s="339"/>
      <c r="J18" s="339"/>
      <c r="K18" s="339"/>
      <c r="L18" s="339"/>
      <c r="M18" s="38"/>
      <c r="N18" s="38"/>
    </row>
    <row r="19" spans="2:15" ht="21" customHeight="1">
      <c r="B19" s="13"/>
      <c r="D19" s="379" t="s">
        <v>4</v>
      </c>
      <c r="E19" s="339"/>
      <c r="F19" s="375" t="str">
        <f>IF(入力_公費負担!E86="","",入力_公費負担!E86)</f>
        <v/>
      </c>
      <c r="G19" s="339"/>
      <c r="H19" s="339"/>
      <c r="I19" s="339"/>
      <c r="J19" s="339"/>
      <c r="K19" s="339"/>
      <c r="L19" s="339"/>
      <c r="M19" s="38"/>
      <c r="N19" s="38"/>
    </row>
    <row r="20" spans="2:15" ht="21" customHeight="1">
      <c r="B20" s="13"/>
      <c r="D20" s="42"/>
      <c r="E20" s="42"/>
      <c r="F20" s="458" t="str">
        <f>IF(入力_公費負担!E87="","",入力_公費負担!E87)</f>
        <v/>
      </c>
      <c r="G20" s="339"/>
      <c r="H20" s="339"/>
      <c r="I20" s="339"/>
      <c r="J20" s="339"/>
      <c r="K20" s="339"/>
      <c r="L20" s="339"/>
      <c r="M20" s="38"/>
      <c r="N20" s="38"/>
    </row>
    <row r="21" spans="2:15" ht="21" customHeight="1">
      <c r="B21" s="13"/>
      <c r="D21" s="379" t="s">
        <v>206</v>
      </c>
      <c r="E21" s="339"/>
      <c r="F21" s="379" t="str">
        <f>IF(入力_公費負担!E89="","",入力_公費負担!E89)</f>
        <v/>
      </c>
      <c r="G21" s="339"/>
      <c r="H21" s="339"/>
      <c r="I21" s="375" t="str">
        <f>IF(入力_公費負担!E90="","",入力_公費負担!E90)</f>
        <v/>
      </c>
      <c r="J21" s="339"/>
      <c r="K21" s="339"/>
      <c r="L21" s="339"/>
    </row>
    <row r="22" spans="2:15" ht="21" customHeight="1">
      <c r="B22" s="13"/>
      <c r="D22" s="42"/>
      <c r="E22" s="42"/>
      <c r="F22" s="42"/>
      <c r="G22" s="42"/>
      <c r="H22" s="42"/>
      <c r="I22" s="42"/>
      <c r="J22" s="42"/>
      <c r="K22" s="42"/>
      <c r="L22" s="42"/>
    </row>
    <row r="23" spans="2:15" ht="21" customHeight="1">
      <c r="B23" s="13">
        <v>3</v>
      </c>
      <c r="C23" s="1" t="s">
        <v>262</v>
      </c>
      <c r="D23" s="42"/>
      <c r="E23" s="524" t="str">
        <f>IF(入力_公費負担!E92="","",IF(入力_公費負担!E92&lt;=選管入力用!B9,入力_公費負担!E92,選管入力用!B9))</f>
        <v/>
      </c>
      <c r="F23" s="339"/>
      <c r="G23" s="339"/>
      <c r="H23" s="339"/>
      <c r="I23" s="42"/>
      <c r="J23" s="42"/>
      <c r="K23" s="42"/>
      <c r="L23" s="42"/>
    </row>
    <row r="24" spans="2:15" ht="21" customHeight="1">
      <c r="D24" s="42"/>
      <c r="E24" s="42"/>
    </row>
    <row r="25" spans="2:15" ht="23.25" customHeight="1">
      <c r="B25" s="21"/>
      <c r="C25" s="344" t="s">
        <v>209</v>
      </c>
      <c r="D25" s="352"/>
      <c r="E25" s="352"/>
      <c r="F25" s="343"/>
      <c r="G25" s="331" t="s">
        <v>263</v>
      </c>
      <c r="H25" s="352"/>
      <c r="I25" s="352"/>
      <c r="J25" s="343"/>
      <c r="K25" s="342" t="s">
        <v>264</v>
      </c>
      <c r="L25" s="352"/>
      <c r="M25" s="352"/>
      <c r="N25" s="343"/>
      <c r="O25" s="43"/>
    </row>
    <row r="26" spans="2:15" ht="23.25" customHeight="1">
      <c r="B26" s="21"/>
      <c r="C26" s="344" t="s">
        <v>265</v>
      </c>
      <c r="D26" s="352"/>
      <c r="E26" s="352"/>
      <c r="F26" s="343"/>
      <c r="G26" s="522" t="s">
        <v>266</v>
      </c>
      <c r="H26" s="352"/>
      <c r="I26" s="352"/>
      <c r="J26" s="52"/>
      <c r="K26" s="523" t="s">
        <v>266</v>
      </c>
      <c r="L26" s="352"/>
      <c r="M26" s="352"/>
      <c r="N26" s="51"/>
      <c r="O26" s="43"/>
    </row>
    <row r="27" spans="2:15" ht="23.25" customHeight="1">
      <c r="B27" s="21"/>
      <c r="C27" s="344" t="s">
        <v>267</v>
      </c>
      <c r="D27" s="352"/>
      <c r="E27" s="352"/>
      <c r="F27" s="343"/>
      <c r="G27" s="511" t="str">
        <f>IF(入力_公費負担!E92="","",入力_公費負担!E92)</f>
        <v/>
      </c>
      <c r="H27" s="352"/>
      <c r="I27" s="352"/>
      <c r="J27" s="343"/>
      <c r="K27" s="521">
        <f>IF(G27&lt;=選管入力用!B9,G27,選管入力用!B9)</f>
        <v>4000</v>
      </c>
      <c r="L27" s="352"/>
      <c r="M27" s="352"/>
      <c r="N27" s="343"/>
      <c r="O27" s="43"/>
    </row>
    <row r="28" spans="2:15" ht="23.25" customHeight="1">
      <c r="B28" s="21"/>
      <c r="C28" s="344" t="s">
        <v>268</v>
      </c>
      <c r="D28" s="352"/>
      <c r="E28" s="352"/>
      <c r="F28" s="343"/>
      <c r="G28" s="511" t="str">
        <f>G27</f>
        <v/>
      </c>
      <c r="H28" s="352"/>
      <c r="I28" s="352"/>
      <c r="J28" s="343"/>
      <c r="K28" s="521">
        <f>K27</f>
        <v>4000</v>
      </c>
      <c r="L28" s="352"/>
      <c r="M28" s="352"/>
      <c r="N28" s="343"/>
    </row>
    <row r="29" spans="2:15" ht="23.25" customHeight="1">
      <c r="B29" s="50"/>
      <c r="C29" s="344" t="s">
        <v>6</v>
      </c>
      <c r="D29" s="352"/>
      <c r="E29" s="352"/>
      <c r="F29" s="343"/>
      <c r="G29" s="331"/>
      <c r="H29" s="352"/>
      <c r="I29" s="352"/>
      <c r="J29" s="343"/>
      <c r="K29" s="342"/>
      <c r="L29" s="352"/>
      <c r="M29" s="352"/>
      <c r="N29" s="343"/>
      <c r="O29" s="49"/>
    </row>
    <row r="30" spans="2:15" ht="21" customHeight="1">
      <c r="B30" s="21"/>
      <c r="C30" s="21"/>
      <c r="D30" s="21"/>
      <c r="E30" s="21"/>
      <c r="F30" s="21"/>
      <c r="G30" s="49"/>
      <c r="H30" s="49"/>
      <c r="I30" s="49"/>
      <c r="J30" s="49"/>
      <c r="K30" s="49"/>
      <c r="L30" s="49"/>
      <c r="M30" s="49"/>
      <c r="N30" s="49"/>
      <c r="O30" s="49"/>
    </row>
    <row r="31" spans="2:15" ht="21" customHeight="1">
      <c r="B31" s="1" t="s">
        <v>96</v>
      </c>
    </row>
    <row r="32" spans="2:15" ht="18" customHeight="1">
      <c r="B32" s="75" t="s">
        <v>128</v>
      </c>
      <c r="C32" s="380" t="s">
        <v>269</v>
      </c>
      <c r="D32" s="339"/>
      <c r="E32" s="339"/>
      <c r="F32" s="339"/>
      <c r="G32" s="339"/>
      <c r="H32" s="339"/>
      <c r="I32" s="339"/>
      <c r="J32" s="339"/>
      <c r="K32" s="339"/>
      <c r="L32" s="339"/>
      <c r="M32" s="339"/>
      <c r="N32" s="339"/>
      <c r="O32" s="339"/>
    </row>
    <row r="33" spans="2:15" ht="18" customHeight="1">
      <c r="B33" s="71"/>
      <c r="C33" s="339"/>
      <c r="D33" s="339"/>
      <c r="E33" s="339"/>
      <c r="F33" s="339"/>
      <c r="G33" s="339"/>
      <c r="H33" s="339"/>
      <c r="I33" s="339"/>
      <c r="J33" s="339"/>
      <c r="K33" s="339"/>
      <c r="L33" s="339"/>
      <c r="M33" s="339"/>
      <c r="N33" s="339"/>
      <c r="O33" s="339"/>
    </row>
    <row r="34" spans="2:15" ht="18" customHeight="1">
      <c r="B34" s="75" t="s">
        <v>119</v>
      </c>
      <c r="C34" s="380" t="s">
        <v>270</v>
      </c>
      <c r="D34" s="339"/>
      <c r="E34" s="339"/>
      <c r="F34" s="339"/>
      <c r="G34" s="339"/>
      <c r="H34" s="339"/>
      <c r="I34" s="339"/>
      <c r="J34" s="339"/>
      <c r="K34" s="339"/>
      <c r="L34" s="339"/>
      <c r="M34" s="339"/>
      <c r="N34" s="339"/>
      <c r="O34" s="339"/>
    </row>
    <row r="35" spans="2:15" ht="18" customHeight="1">
      <c r="B35" s="71"/>
      <c r="C35" s="339"/>
      <c r="D35" s="339"/>
      <c r="E35" s="339"/>
      <c r="F35" s="339"/>
      <c r="G35" s="339"/>
      <c r="H35" s="339"/>
      <c r="I35" s="339"/>
      <c r="J35" s="339"/>
      <c r="K35" s="339"/>
      <c r="L35" s="339"/>
      <c r="M35" s="339"/>
      <c r="N35" s="339"/>
      <c r="O35" s="339"/>
    </row>
    <row r="36" spans="2:15" ht="18" customHeight="1">
      <c r="B36" s="75" t="s">
        <v>131</v>
      </c>
      <c r="C36" s="380" t="s">
        <v>271</v>
      </c>
      <c r="D36" s="339"/>
      <c r="E36" s="339"/>
      <c r="F36" s="339"/>
      <c r="G36" s="339"/>
      <c r="H36" s="339"/>
      <c r="I36" s="339"/>
      <c r="J36" s="339"/>
      <c r="K36" s="339"/>
      <c r="L36" s="339"/>
      <c r="M36" s="339"/>
      <c r="N36" s="339"/>
      <c r="O36" s="339"/>
    </row>
    <row r="37" spans="2:15" ht="18" customHeight="1">
      <c r="B37" s="71"/>
      <c r="C37" s="339"/>
      <c r="D37" s="339"/>
      <c r="E37" s="339"/>
      <c r="F37" s="339"/>
      <c r="G37" s="339"/>
      <c r="H37" s="339"/>
      <c r="I37" s="339"/>
      <c r="J37" s="339"/>
      <c r="K37" s="339"/>
      <c r="L37" s="339"/>
      <c r="M37" s="339"/>
      <c r="N37" s="339"/>
      <c r="O37" s="339"/>
    </row>
    <row r="38" spans="2:15" ht="19.5" customHeight="1">
      <c r="B38" s="28"/>
      <c r="C38" s="414"/>
      <c r="D38" s="339"/>
      <c r="E38" s="339"/>
      <c r="F38" s="339"/>
      <c r="G38" s="339"/>
      <c r="H38" s="339"/>
      <c r="I38" s="339"/>
      <c r="J38" s="339"/>
      <c r="K38" s="339"/>
      <c r="L38" s="339"/>
      <c r="M38" s="339"/>
      <c r="N38" s="339"/>
      <c r="O38" s="339"/>
    </row>
    <row r="39" spans="2:15" ht="19.5" customHeight="1">
      <c r="B39" s="28"/>
      <c r="C39" s="414"/>
      <c r="D39" s="339"/>
      <c r="E39" s="339"/>
      <c r="F39" s="339"/>
      <c r="G39" s="339"/>
      <c r="H39" s="339"/>
      <c r="I39" s="339"/>
      <c r="J39" s="339"/>
      <c r="K39" s="339"/>
      <c r="L39" s="339"/>
      <c r="M39" s="339"/>
      <c r="N39" s="339"/>
      <c r="O39" s="339"/>
    </row>
    <row r="40" spans="2:15" ht="19.5" customHeight="1">
      <c r="B40" s="28"/>
      <c r="C40" s="21"/>
      <c r="D40" s="21"/>
      <c r="E40" s="21"/>
      <c r="F40" s="21"/>
      <c r="G40" s="21"/>
      <c r="H40" s="21"/>
      <c r="I40" s="21"/>
      <c r="J40" s="21"/>
      <c r="K40" s="21"/>
      <c r="L40" s="21"/>
      <c r="M40" s="21"/>
      <c r="N40" s="21"/>
      <c r="O40" s="21"/>
    </row>
    <row r="41" spans="2:15" ht="19.5" customHeight="1">
      <c r="B41" s="28"/>
      <c r="C41" s="21"/>
      <c r="D41" s="21"/>
      <c r="E41" s="21"/>
      <c r="F41" s="21"/>
      <c r="G41" s="21"/>
      <c r="H41" s="21"/>
      <c r="I41" s="21"/>
      <c r="J41" s="21"/>
      <c r="K41" s="21"/>
      <c r="L41" s="21"/>
      <c r="M41" s="21"/>
      <c r="N41" s="21"/>
      <c r="O41" s="21"/>
    </row>
    <row r="42" spans="2:15" ht="19.5" customHeight="1">
      <c r="B42" s="28"/>
      <c r="C42" s="21"/>
      <c r="D42" s="21"/>
      <c r="E42" s="21"/>
      <c r="F42" s="21"/>
      <c r="G42" s="21"/>
      <c r="H42" s="21"/>
      <c r="I42" s="21"/>
      <c r="J42" s="21"/>
      <c r="K42" s="21"/>
      <c r="L42" s="21"/>
      <c r="M42" s="21"/>
      <c r="N42" s="21"/>
      <c r="O42" s="21"/>
    </row>
    <row r="43" spans="2:15" ht="19.5" customHeight="1"/>
    <row r="44" spans="2:15" ht="11.25" customHeight="1">
      <c r="B44" s="28"/>
    </row>
  </sheetData>
  <sheetProtection algorithmName="SHA-512" hashValue="i8TalQBcbTQnuKIDzS2n4K6cCzMA4lG0gvMksllxN2pcPPXr3ihpD52+wYDIHCECbCnRjcBH2gm4cAjs5ISZJQ==" saltValue="rZMQy7tBj4AZuD90Ghe64g==" spinCount="100000" sheet="1" objects="1" scenarios="1"/>
  <mergeCells count="40">
    <mergeCell ref="L2:O2"/>
    <mergeCell ref="B12:N13"/>
    <mergeCell ref="C7:D7"/>
    <mergeCell ref="E7:F7"/>
    <mergeCell ref="B3:O3"/>
    <mergeCell ref="C5:F5"/>
    <mergeCell ref="C6:F6"/>
    <mergeCell ref="J10:K10"/>
    <mergeCell ref="L10:N10"/>
    <mergeCell ref="E15:I15"/>
    <mergeCell ref="D18:E18"/>
    <mergeCell ref="F18:L18"/>
    <mergeCell ref="G27:J27"/>
    <mergeCell ref="K27:N27"/>
    <mergeCell ref="C25:F25"/>
    <mergeCell ref="G25:J25"/>
    <mergeCell ref="K25:N25"/>
    <mergeCell ref="E23:H23"/>
    <mergeCell ref="D19:E19"/>
    <mergeCell ref="F19:L19"/>
    <mergeCell ref="F20:L20"/>
    <mergeCell ref="D21:E21"/>
    <mergeCell ref="F21:H21"/>
    <mergeCell ref="I21:L21"/>
    <mergeCell ref="R10:W10"/>
    <mergeCell ref="C38:O38"/>
    <mergeCell ref="C39:O39"/>
    <mergeCell ref="C32:O33"/>
    <mergeCell ref="C34:O35"/>
    <mergeCell ref="C36:O37"/>
    <mergeCell ref="C28:F28"/>
    <mergeCell ref="G28:J28"/>
    <mergeCell ref="K28:N28"/>
    <mergeCell ref="C29:F29"/>
    <mergeCell ref="G29:J29"/>
    <mergeCell ref="K29:N29"/>
    <mergeCell ref="C26:F26"/>
    <mergeCell ref="G26:I26"/>
    <mergeCell ref="K26:M26"/>
    <mergeCell ref="C27:F27"/>
  </mergeCells>
  <phoneticPr fontId="16"/>
  <hyperlinks>
    <hyperlink ref="R10" location="入力_公費負担!A1" display="入力フォーム（公営費）に戻る" xr:uid="{712AA007-14A2-4AF1-B9CF-F00C79613BB0}"/>
    <hyperlink ref="R10:W10" location="入力_公費負担!A88" display="入力フォーム（公営費）に戻る" xr:uid="{E726AA3E-73FA-4DC6-8169-696BF7E616E0}"/>
  </hyperlinks>
  <printOptions horizontalCentered="1"/>
  <pageMargins left="0.35433070866141742" right="0.35433070866141742" top="0.59055118110236227" bottom="0.51181102362204722" header="0.31496062992125978" footer="0.31496062992125978"/>
  <pageSetup paperSize="9" scale="9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2">
    <tabColor rgb="FFFF9933"/>
  </sheetPr>
  <dimension ref="B1:W42"/>
  <sheetViews>
    <sheetView view="pageBreakPreview" zoomScaleNormal="100" zoomScaleSheetLayoutView="100" workbookViewId="0">
      <selection activeCell="M118" sqref="M118:N118"/>
    </sheetView>
  </sheetViews>
  <sheetFormatPr defaultColWidth="6.75" defaultRowHeight="21" customHeight="1"/>
  <cols>
    <col min="1" max="1" width="1.125" style="1" customWidth="1"/>
    <col min="2" max="15" width="6.75" style="1" customWidth="1"/>
    <col min="16" max="16" width="1.125" style="1" customWidth="1"/>
    <col min="17" max="17" width="6.75" style="1" customWidth="1"/>
    <col min="18" max="16384" width="6.75" style="1"/>
  </cols>
  <sheetData>
    <row r="1" spans="2:23" ht="21" customHeight="1">
      <c r="B1" s="1" t="s">
        <v>272</v>
      </c>
    </row>
    <row r="2" spans="2:23" ht="21" customHeight="1">
      <c r="L2" s="381">
        <f>DATEVALUE(選管入力用!B2)+1</f>
        <v>45859</v>
      </c>
      <c r="M2" s="339"/>
      <c r="N2" s="339"/>
      <c r="O2" s="339"/>
    </row>
    <row r="4" spans="2:23" ht="21" customHeight="1">
      <c r="B4" s="372" t="s">
        <v>273</v>
      </c>
      <c r="C4" s="339"/>
      <c r="D4" s="339"/>
      <c r="E4" s="339"/>
      <c r="F4" s="339"/>
      <c r="G4" s="339"/>
      <c r="H4" s="339"/>
      <c r="I4" s="339"/>
      <c r="J4" s="339"/>
      <c r="K4" s="339"/>
      <c r="L4" s="339"/>
      <c r="M4" s="339"/>
      <c r="N4" s="339"/>
      <c r="O4" s="339"/>
    </row>
    <row r="5" spans="2:23" ht="21" customHeight="1">
      <c r="B5" s="39"/>
      <c r="C5" s="39"/>
      <c r="D5" s="39"/>
      <c r="E5" s="39"/>
      <c r="F5" s="39"/>
      <c r="G5" s="39"/>
      <c r="H5" s="39"/>
      <c r="I5" s="39"/>
      <c r="J5" s="39"/>
      <c r="K5" s="39"/>
      <c r="L5" s="39"/>
      <c r="M5" s="39"/>
      <c r="N5" s="39"/>
      <c r="O5" s="39"/>
    </row>
    <row r="6" spans="2:23" ht="21" customHeight="1">
      <c r="B6" s="1" t="s">
        <v>274</v>
      </c>
    </row>
    <row r="7" spans="2:23" ht="11.25" customHeight="1">
      <c r="C7" s="381"/>
      <c r="D7" s="339"/>
      <c r="E7" s="339"/>
      <c r="F7" s="339"/>
    </row>
    <row r="8" spans="2:23" ht="21" customHeight="1">
      <c r="C8" s="48"/>
      <c r="D8" s="48"/>
      <c r="E8" s="48"/>
      <c r="F8" s="48"/>
    </row>
    <row r="9" spans="2:23" ht="21" customHeight="1">
      <c r="J9" s="1" t="str">
        <f>CONCATENATE(選管入力用!B2,"執行")</f>
        <v>令和７年７月２０日執行</v>
      </c>
    </row>
    <row r="10" spans="2:23" ht="21" customHeight="1">
      <c r="J10" s="1" t="str">
        <f>選管入力用!B4</f>
        <v>那覇市議会議員一般選挙</v>
      </c>
    </row>
    <row r="11" spans="2:23" ht="21" customHeight="1">
      <c r="J11" s="374" t="s">
        <v>2</v>
      </c>
      <c r="K11" s="339"/>
      <c r="L11" s="375" t="str">
        <f>IF(入力_公費負担!E4="","",入力_公費負担!E4)</f>
        <v/>
      </c>
      <c r="M11" s="339"/>
      <c r="N11" s="339"/>
      <c r="O11" s="1" t="s">
        <v>75</v>
      </c>
      <c r="R11" s="429" t="s">
        <v>417</v>
      </c>
      <c r="S11" s="429"/>
      <c r="T11" s="429"/>
      <c r="U11" s="429"/>
      <c r="V11" s="429"/>
      <c r="W11" s="429"/>
    </row>
    <row r="13" spans="2:23" ht="21" customHeight="1">
      <c r="B13" s="337" t="s">
        <v>275</v>
      </c>
      <c r="C13" s="338"/>
      <c r="D13" s="338"/>
      <c r="E13" s="338"/>
      <c r="F13" s="332"/>
      <c r="G13" s="395" t="s">
        <v>123</v>
      </c>
      <c r="H13" s="338"/>
      <c r="I13" s="390" t="str">
        <f>IF(入力_公費負担!E85="","",入力_公費負担!E85)</f>
        <v/>
      </c>
      <c r="J13" s="338"/>
      <c r="K13" s="338"/>
      <c r="L13" s="338"/>
      <c r="M13" s="338"/>
      <c r="N13" s="338"/>
      <c r="O13" s="332"/>
    </row>
    <row r="14" spans="2:23" ht="21" customHeight="1">
      <c r="B14" s="333"/>
      <c r="C14" s="339"/>
      <c r="D14" s="339"/>
      <c r="E14" s="339"/>
      <c r="F14" s="334"/>
      <c r="G14" s="478" t="s">
        <v>4</v>
      </c>
      <c r="H14" s="339"/>
      <c r="I14" s="459" t="str">
        <f>IF(入力_公費負担!E86="","",入力_公費負担!E86)</f>
        <v/>
      </c>
      <c r="J14" s="339"/>
      <c r="K14" s="339"/>
      <c r="L14" s="339"/>
      <c r="M14" s="339"/>
      <c r="N14" s="339"/>
      <c r="O14" s="334"/>
    </row>
    <row r="15" spans="2:23" ht="21" customHeight="1">
      <c r="B15" s="333"/>
      <c r="C15" s="339"/>
      <c r="D15" s="339"/>
      <c r="E15" s="339"/>
      <c r="F15" s="334"/>
      <c r="G15" s="54"/>
      <c r="H15" s="42"/>
      <c r="I15" s="460" t="str">
        <f>IF(入力_公費負担!E87="","",入力_公費負担!E87)</f>
        <v/>
      </c>
      <c r="J15" s="339"/>
      <c r="K15" s="339"/>
      <c r="L15" s="339"/>
      <c r="M15" s="339"/>
      <c r="N15" s="339"/>
      <c r="O15" s="334"/>
    </row>
    <row r="16" spans="2:23" ht="21" customHeight="1">
      <c r="B16" s="335"/>
      <c r="C16" s="340"/>
      <c r="D16" s="340"/>
      <c r="E16" s="340"/>
      <c r="F16" s="336"/>
      <c r="G16" s="356" t="s">
        <v>206</v>
      </c>
      <c r="H16" s="340"/>
      <c r="I16" s="383" t="str">
        <f>IF(入力_公費負担!E89="","",入力_公費負担!E89)</f>
        <v/>
      </c>
      <c r="J16" s="340"/>
      <c r="K16" s="340"/>
      <c r="L16" s="525" t="str">
        <f>IF(入力_公費負担!E90="","",入力_公費負担!E90)</f>
        <v/>
      </c>
      <c r="M16" s="340"/>
      <c r="N16" s="340"/>
      <c r="O16" s="336"/>
    </row>
    <row r="17" spans="2:15" ht="21" customHeight="1">
      <c r="B17" s="344" t="s">
        <v>276</v>
      </c>
      <c r="C17" s="338"/>
      <c r="D17" s="338"/>
      <c r="E17" s="338"/>
      <c r="F17" s="332"/>
      <c r="G17" s="521" t="str">
        <f>IF(入力_公費負担!E92="","枚",入力_公費負担!E92)</f>
        <v>枚</v>
      </c>
      <c r="H17" s="338"/>
      <c r="I17" s="338"/>
      <c r="J17" s="338"/>
      <c r="K17" s="338"/>
      <c r="L17" s="338"/>
      <c r="M17" s="338"/>
      <c r="N17" s="338"/>
      <c r="O17" s="332"/>
    </row>
    <row r="18" spans="2:15" ht="21" customHeight="1">
      <c r="B18" s="335"/>
      <c r="C18" s="340"/>
      <c r="D18" s="340"/>
      <c r="E18" s="340"/>
      <c r="F18" s="336"/>
      <c r="G18" s="335"/>
      <c r="H18" s="340"/>
      <c r="I18" s="340"/>
      <c r="J18" s="340"/>
      <c r="K18" s="340"/>
      <c r="L18" s="340"/>
      <c r="M18" s="340"/>
      <c r="N18" s="340"/>
      <c r="O18" s="336"/>
    </row>
    <row r="19" spans="2:15" ht="21" customHeight="1">
      <c r="B19" s="344" t="s">
        <v>277</v>
      </c>
      <c r="C19" s="338"/>
      <c r="D19" s="338"/>
      <c r="E19" s="338"/>
      <c r="F19" s="332"/>
      <c r="G19" s="464">
        <f>IF(入力_公費負担!E93="","円",入力_公費負担!E93)</f>
        <v>0</v>
      </c>
      <c r="H19" s="338"/>
      <c r="I19" s="338"/>
      <c r="J19" s="338"/>
      <c r="K19" s="338"/>
      <c r="L19" s="338"/>
      <c r="M19" s="338"/>
      <c r="N19" s="338"/>
      <c r="O19" s="332"/>
    </row>
    <row r="20" spans="2:15" ht="21" customHeight="1">
      <c r="B20" s="335"/>
      <c r="C20" s="340"/>
      <c r="D20" s="340"/>
      <c r="E20" s="340"/>
      <c r="F20" s="336"/>
      <c r="G20" s="335"/>
      <c r="H20" s="340"/>
      <c r="I20" s="340"/>
      <c r="J20" s="340"/>
      <c r="K20" s="340"/>
      <c r="L20" s="340"/>
      <c r="M20" s="340"/>
      <c r="N20" s="340"/>
      <c r="O20" s="336"/>
    </row>
    <row r="21" spans="2:15" ht="21" customHeight="1">
      <c r="B21" s="342" t="s">
        <v>278</v>
      </c>
      <c r="C21" s="338"/>
      <c r="D21" s="338"/>
      <c r="E21" s="338"/>
      <c r="F21" s="332"/>
      <c r="G21" s="521">
        <f>選管入力用!B9</f>
        <v>4000</v>
      </c>
      <c r="H21" s="338"/>
      <c r="I21" s="338"/>
      <c r="J21" s="338"/>
      <c r="K21" s="338"/>
      <c r="L21" s="338"/>
      <c r="M21" s="338"/>
      <c r="N21" s="338"/>
      <c r="O21" s="332"/>
    </row>
    <row r="22" spans="2:15" ht="21" customHeight="1">
      <c r="B22" s="335"/>
      <c r="C22" s="340"/>
      <c r="D22" s="340"/>
      <c r="E22" s="340"/>
      <c r="F22" s="336"/>
      <c r="G22" s="335"/>
      <c r="H22" s="340"/>
      <c r="I22" s="340"/>
      <c r="J22" s="340"/>
      <c r="K22" s="340"/>
      <c r="L22" s="340"/>
      <c r="M22" s="340"/>
      <c r="N22" s="340"/>
      <c r="O22" s="336"/>
    </row>
    <row r="23" spans="2:15" ht="21" customHeight="1">
      <c r="B23" s="42"/>
      <c r="C23" s="42"/>
      <c r="D23" s="42"/>
      <c r="E23" s="42"/>
      <c r="F23" s="42"/>
      <c r="G23" s="42"/>
      <c r="H23" s="42"/>
      <c r="I23" s="42"/>
      <c r="J23" s="42"/>
      <c r="K23" s="42"/>
      <c r="L23" s="42"/>
      <c r="M23" s="42"/>
      <c r="N23" s="42"/>
      <c r="O23" s="42"/>
    </row>
    <row r="24" spans="2:15" ht="21" customHeight="1">
      <c r="B24" s="1" t="s">
        <v>96</v>
      </c>
    </row>
    <row r="25" spans="2:15" ht="19.5" customHeight="1">
      <c r="B25" s="71" t="s">
        <v>128</v>
      </c>
      <c r="C25" s="341" t="s">
        <v>279</v>
      </c>
      <c r="D25" s="526"/>
      <c r="E25" s="526"/>
      <c r="F25" s="526"/>
      <c r="G25" s="526"/>
      <c r="H25" s="526"/>
      <c r="I25" s="526"/>
      <c r="J25" s="526"/>
      <c r="K25" s="526"/>
      <c r="L25" s="526"/>
      <c r="M25" s="526"/>
      <c r="N25" s="526"/>
      <c r="O25" s="526"/>
    </row>
    <row r="26" spans="2:15" ht="19.5" customHeight="1">
      <c r="B26" s="28"/>
      <c r="C26" s="526"/>
      <c r="D26" s="526"/>
      <c r="E26" s="526"/>
      <c r="F26" s="526"/>
      <c r="G26" s="526"/>
      <c r="H26" s="526"/>
      <c r="I26" s="526"/>
      <c r="J26" s="526"/>
      <c r="K26" s="526"/>
      <c r="L26" s="526"/>
      <c r="M26" s="526"/>
      <c r="N26" s="526"/>
      <c r="O26" s="526"/>
    </row>
    <row r="27" spans="2:15" ht="19.5" customHeight="1">
      <c r="B27" s="28" t="s">
        <v>119</v>
      </c>
      <c r="C27" s="375" t="s">
        <v>280</v>
      </c>
      <c r="D27" s="339"/>
      <c r="E27" s="339"/>
      <c r="F27" s="339"/>
      <c r="G27" s="339"/>
      <c r="H27" s="339"/>
      <c r="I27" s="339"/>
      <c r="J27" s="339"/>
      <c r="K27" s="339"/>
      <c r="L27" s="339"/>
      <c r="M27" s="339"/>
      <c r="N27" s="339"/>
      <c r="O27" s="339"/>
    </row>
    <row r="28" spans="2:15" ht="19.5" customHeight="1">
      <c r="B28" s="71" t="s">
        <v>131</v>
      </c>
      <c r="C28" s="341" t="s">
        <v>281</v>
      </c>
      <c r="D28" s="526"/>
      <c r="E28" s="526"/>
      <c r="F28" s="526"/>
      <c r="G28" s="526"/>
      <c r="H28" s="526"/>
      <c r="I28" s="526"/>
      <c r="J28" s="526"/>
      <c r="K28" s="526"/>
      <c r="L28" s="526"/>
      <c r="M28" s="526"/>
      <c r="N28" s="526"/>
      <c r="O28" s="526"/>
    </row>
    <row r="29" spans="2:15" ht="19.5" customHeight="1">
      <c r="B29" s="28"/>
      <c r="C29" s="526"/>
      <c r="D29" s="526"/>
      <c r="E29" s="526"/>
      <c r="F29" s="526"/>
      <c r="G29" s="526"/>
      <c r="H29" s="526"/>
      <c r="I29" s="526"/>
      <c r="J29" s="526"/>
      <c r="K29" s="526"/>
      <c r="L29" s="526"/>
      <c r="M29" s="526"/>
      <c r="N29" s="526"/>
      <c r="O29" s="526"/>
    </row>
    <row r="30" spans="2:15" ht="19.5" customHeight="1">
      <c r="B30" s="28"/>
      <c r="C30" s="374"/>
      <c r="D30" s="339"/>
      <c r="E30" s="339"/>
      <c r="F30" s="339"/>
      <c r="G30" s="339"/>
      <c r="H30" s="339"/>
      <c r="I30" s="339"/>
      <c r="J30" s="339"/>
      <c r="K30" s="339"/>
      <c r="L30" s="339"/>
      <c r="M30" s="339"/>
      <c r="N30" s="339"/>
      <c r="O30" s="339"/>
    </row>
    <row r="31" spans="2:15" ht="19.5" customHeight="1">
      <c r="B31" s="28"/>
      <c r="C31" s="374"/>
      <c r="D31" s="339"/>
      <c r="E31" s="339"/>
      <c r="F31" s="339"/>
      <c r="G31" s="339"/>
      <c r="H31" s="339"/>
      <c r="I31" s="339"/>
      <c r="J31" s="339"/>
      <c r="K31" s="339"/>
      <c r="L31" s="339"/>
      <c r="M31" s="339"/>
      <c r="N31" s="339"/>
      <c r="O31" s="339"/>
    </row>
    <row r="32" spans="2:15" ht="19.5" customHeight="1">
      <c r="C32" s="414"/>
      <c r="D32" s="339"/>
      <c r="E32" s="339"/>
      <c r="F32" s="339"/>
      <c r="G32" s="339"/>
      <c r="H32" s="339"/>
      <c r="I32" s="339"/>
      <c r="J32" s="339"/>
      <c r="K32" s="339"/>
      <c r="L32" s="339"/>
      <c r="M32" s="339"/>
      <c r="N32" s="339"/>
      <c r="O32" s="339"/>
    </row>
    <row r="33" spans="2:15" ht="19.5" customHeight="1">
      <c r="B33" s="28"/>
      <c r="C33" s="374"/>
      <c r="D33" s="339"/>
      <c r="E33" s="339"/>
      <c r="F33" s="339"/>
      <c r="G33" s="339"/>
      <c r="H33" s="339"/>
      <c r="I33" s="339"/>
      <c r="J33" s="339"/>
      <c r="K33" s="339"/>
      <c r="L33" s="339"/>
      <c r="M33" s="339"/>
      <c r="N33" s="339"/>
      <c r="O33" s="339"/>
    </row>
    <row r="34" spans="2:15" ht="19.5" customHeight="1">
      <c r="C34" s="374"/>
      <c r="D34" s="339"/>
      <c r="E34" s="339"/>
      <c r="F34" s="339"/>
      <c r="G34" s="339"/>
      <c r="H34" s="339"/>
      <c r="I34" s="339"/>
      <c r="J34" s="339"/>
      <c r="K34" s="339"/>
      <c r="L34" s="339"/>
      <c r="M34" s="339"/>
      <c r="N34" s="339"/>
      <c r="O34" s="339"/>
    </row>
    <row r="35" spans="2:15" ht="19.5" customHeight="1">
      <c r="B35" s="28"/>
      <c r="C35" s="414"/>
      <c r="D35" s="339"/>
      <c r="E35" s="339"/>
      <c r="F35" s="339"/>
      <c r="G35" s="339"/>
      <c r="H35" s="339"/>
      <c r="I35" s="339"/>
      <c r="J35" s="339"/>
      <c r="K35" s="339"/>
      <c r="L35" s="339"/>
      <c r="M35" s="339"/>
      <c r="N35" s="339"/>
      <c r="O35" s="339"/>
    </row>
    <row r="36" spans="2:15" ht="19.5" customHeight="1">
      <c r="C36" s="414"/>
      <c r="D36" s="339"/>
      <c r="E36" s="339"/>
      <c r="F36" s="339"/>
      <c r="G36" s="339"/>
      <c r="H36" s="339"/>
      <c r="I36" s="339"/>
      <c r="J36" s="339"/>
      <c r="K36" s="339"/>
      <c r="L36" s="339"/>
      <c r="M36" s="339"/>
      <c r="N36" s="339"/>
      <c r="O36" s="339"/>
    </row>
    <row r="37" spans="2:15" ht="19.5" customHeight="1">
      <c r="B37" s="28"/>
      <c r="C37" s="414"/>
      <c r="D37" s="339"/>
      <c r="E37" s="339"/>
      <c r="F37" s="339"/>
      <c r="G37" s="339"/>
      <c r="H37" s="339"/>
      <c r="I37" s="339"/>
      <c r="J37" s="339"/>
      <c r="K37" s="339"/>
      <c r="L37" s="339"/>
      <c r="M37" s="339"/>
      <c r="N37" s="339"/>
      <c r="O37" s="339"/>
    </row>
    <row r="38" spans="2:15" ht="19.5" customHeight="1">
      <c r="B38" s="28"/>
      <c r="C38" s="414"/>
      <c r="D38" s="339"/>
      <c r="E38" s="339"/>
      <c r="F38" s="339"/>
      <c r="G38" s="339"/>
      <c r="H38" s="339"/>
      <c r="I38" s="339"/>
      <c r="J38" s="339"/>
      <c r="K38" s="339"/>
      <c r="L38" s="339"/>
      <c r="M38" s="339"/>
      <c r="N38" s="339"/>
      <c r="O38" s="339"/>
    </row>
    <row r="39" spans="2:15" ht="19.5" customHeight="1">
      <c r="B39" s="28"/>
      <c r="C39" s="414"/>
      <c r="D39" s="339"/>
      <c r="E39" s="339"/>
      <c r="F39" s="339"/>
      <c r="G39" s="339"/>
      <c r="H39" s="339"/>
      <c r="I39" s="339"/>
      <c r="J39" s="339"/>
      <c r="K39" s="339"/>
      <c r="L39" s="339"/>
      <c r="M39" s="339"/>
      <c r="N39" s="339"/>
      <c r="O39" s="339"/>
    </row>
    <row r="40" spans="2:15" ht="19.5" customHeight="1">
      <c r="B40" s="28"/>
      <c r="C40" s="414"/>
      <c r="D40" s="339"/>
      <c r="E40" s="339"/>
      <c r="F40" s="339"/>
      <c r="G40" s="339"/>
      <c r="H40" s="339"/>
      <c r="I40" s="339"/>
      <c r="J40" s="339"/>
      <c r="K40" s="339"/>
      <c r="L40" s="339"/>
      <c r="M40" s="339"/>
      <c r="N40" s="339"/>
      <c r="O40" s="339"/>
    </row>
    <row r="41" spans="2:15" ht="19.5" customHeight="1">
      <c r="C41" s="374"/>
      <c r="D41" s="339"/>
      <c r="E41" s="339"/>
      <c r="F41" s="339"/>
      <c r="G41" s="339"/>
      <c r="H41" s="339"/>
      <c r="I41" s="339"/>
      <c r="J41" s="339"/>
      <c r="K41" s="339"/>
      <c r="L41" s="339"/>
      <c r="M41" s="339"/>
      <c r="N41" s="339"/>
      <c r="O41" s="339"/>
    </row>
    <row r="42" spans="2:15" ht="11.25" customHeight="1">
      <c r="B42" s="28"/>
    </row>
  </sheetData>
  <sheetProtection algorithmName="SHA-512" hashValue="hTA5iP2kQED/b08XeFGILbWPY5J801QwhFN278Eo9Q8Z85AdeZ6V0Vog2h2KsCkLhcSU4xNtJSyJvfRknQO2Lg==" saltValue="qam16ErAyvJadnnBjfkE3w==" spinCount="100000" sheet="1" objects="1" scenarios="1"/>
  <mergeCells count="36">
    <mergeCell ref="L2:O2"/>
    <mergeCell ref="G17:O18"/>
    <mergeCell ref="C32:O32"/>
    <mergeCell ref="C33:O33"/>
    <mergeCell ref="C25:O26"/>
    <mergeCell ref="C28:O29"/>
    <mergeCell ref="B19:F20"/>
    <mergeCell ref="G19:O20"/>
    <mergeCell ref="B17:F18"/>
    <mergeCell ref="B4:O4"/>
    <mergeCell ref="C7:F7"/>
    <mergeCell ref="J11:K11"/>
    <mergeCell ref="L11:N11"/>
    <mergeCell ref="B13:F16"/>
    <mergeCell ref="G13:H13"/>
    <mergeCell ref="I13:O13"/>
    <mergeCell ref="C41:O41"/>
    <mergeCell ref="C35:O35"/>
    <mergeCell ref="C36:O36"/>
    <mergeCell ref="C37:O37"/>
    <mergeCell ref="C38:O38"/>
    <mergeCell ref="C39:O39"/>
    <mergeCell ref="C40:O40"/>
    <mergeCell ref="R11:W11"/>
    <mergeCell ref="C34:O34"/>
    <mergeCell ref="B21:F22"/>
    <mergeCell ref="G21:O22"/>
    <mergeCell ref="C27:O27"/>
    <mergeCell ref="C30:O30"/>
    <mergeCell ref="C31:O31"/>
    <mergeCell ref="G14:H14"/>
    <mergeCell ref="I14:O14"/>
    <mergeCell ref="I15:O15"/>
    <mergeCell ref="G16:H16"/>
    <mergeCell ref="I16:K16"/>
    <mergeCell ref="L16:O16"/>
  </mergeCells>
  <phoneticPr fontId="16"/>
  <hyperlinks>
    <hyperlink ref="R11" location="入力_公費負担!A1" display="入力フォーム（公営費）に戻る" xr:uid="{14E4AE04-51D4-41F0-AC1D-C1F2CB345DD4}"/>
    <hyperlink ref="R11:W11" location="入力_公費負担!A88" display="入力フォーム（公営費）に戻る" xr:uid="{79FC8E1B-469D-4DD8-8F9E-6C5384E38BB9}"/>
  </hyperlinks>
  <pageMargins left="0.43" right="0.23" top="0.57999999999999996" bottom="0.52"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5">
    <tabColor rgb="FFFF9933"/>
  </sheetPr>
  <dimension ref="A1:W40"/>
  <sheetViews>
    <sheetView view="pageBreakPreview" zoomScaleNormal="100" zoomScaleSheetLayoutView="100" workbookViewId="0">
      <selection activeCell="M118" sqref="M118:N118"/>
    </sheetView>
  </sheetViews>
  <sheetFormatPr defaultColWidth="6.625" defaultRowHeight="21" customHeight="1"/>
  <cols>
    <col min="1" max="1" width="2.875" style="1" customWidth="1"/>
    <col min="2" max="2" width="1.875" style="1" customWidth="1"/>
    <col min="3" max="15" width="6.625" style="1" customWidth="1"/>
    <col min="16" max="16" width="1.875" style="1" customWidth="1"/>
    <col min="17" max="17" width="6.625" style="1" customWidth="1"/>
    <col min="18" max="16384" width="6.625" style="1"/>
  </cols>
  <sheetData>
    <row r="1" spans="1:23" ht="21" customHeight="1">
      <c r="A1" s="1" t="s">
        <v>282</v>
      </c>
    </row>
    <row r="2" spans="1:23" ht="9.75" customHeight="1"/>
    <row r="3" spans="1:23" ht="21" customHeight="1">
      <c r="A3" s="64"/>
      <c r="B3" s="372" t="s">
        <v>283</v>
      </c>
      <c r="C3" s="339"/>
      <c r="D3" s="339"/>
      <c r="E3" s="339"/>
      <c r="F3" s="339"/>
      <c r="G3" s="339"/>
      <c r="H3" s="339"/>
      <c r="I3" s="339"/>
      <c r="J3" s="339"/>
      <c r="K3" s="339"/>
      <c r="L3" s="339"/>
      <c r="M3" s="339"/>
      <c r="N3" s="339"/>
      <c r="O3" s="339"/>
      <c r="P3" s="339"/>
    </row>
    <row r="4" spans="1:23" ht="6" customHeight="1">
      <c r="B4" s="25"/>
      <c r="C4" s="25"/>
      <c r="D4" s="25"/>
      <c r="E4" s="25"/>
      <c r="F4" s="25"/>
      <c r="G4" s="25"/>
      <c r="H4" s="25"/>
      <c r="I4" s="25"/>
      <c r="J4" s="25"/>
      <c r="K4" s="25"/>
      <c r="L4" s="25"/>
      <c r="M4" s="25"/>
      <c r="N4" s="25"/>
      <c r="O4" s="25"/>
      <c r="P4" s="25"/>
    </row>
    <row r="5" spans="1:23" ht="9.75" customHeight="1">
      <c r="B5" s="36"/>
      <c r="O5" s="63"/>
      <c r="P5" s="34"/>
    </row>
    <row r="6" spans="1:23" ht="21" customHeight="1">
      <c r="A6" s="21"/>
      <c r="B6" s="59"/>
      <c r="D6" s="21"/>
      <c r="E6" s="21"/>
      <c r="F6" s="21"/>
      <c r="G6" s="21"/>
      <c r="H6" s="21"/>
      <c r="I6" s="21"/>
      <c r="J6" s="21"/>
      <c r="K6" s="21"/>
      <c r="L6" s="21"/>
      <c r="M6" s="21"/>
      <c r="N6" s="21"/>
      <c r="O6" s="63" t="s">
        <v>145</v>
      </c>
      <c r="P6" s="27"/>
    </row>
    <row r="7" spans="1:23" ht="21" customHeight="1">
      <c r="A7" s="21"/>
      <c r="B7" s="59"/>
      <c r="C7" s="1" t="s">
        <v>146</v>
      </c>
      <c r="D7" s="21"/>
      <c r="E7" s="21"/>
      <c r="F7" s="21"/>
      <c r="G7" s="21"/>
      <c r="H7" s="21"/>
      <c r="I7" s="21"/>
      <c r="J7" s="21"/>
      <c r="K7" s="21"/>
      <c r="L7" s="21"/>
      <c r="M7" s="21"/>
      <c r="N7" s="21"/>
      <c r="O7" s="63"/>
      <c r="P7" s="27"/>
    </row>
    <row r="8" spans="1:23" ht="21" customHeight="1">
      <c r="A8" s="21"/>
      <c r="B8" s="59"/>
      <c r="P8" s="27"/>
    </row>
    <row r="9" spans="1:23" ht="21" customHeight="1">
      <c r="B9" s="29"/>
      <c r="G9" s="376" t="s">
        <v>74</v>
      </c>
      <c r="H9" s="339"/>
      <c r="I9" s="374" t="str">
        <f>IF(入力_公費負担!E86="","",入力_公費負担!E86)</f>
        <v/>
      </c>
      <c r="J9" s="339"/>
      <c r="K9" s="339"/>
      <c r="L9" s="339"/>
      <c r="M9" s="339"/>
      <c r="N9" s="339"/>
      <c r="O9" s="339"/>
      <c r="P9" s="27"/>
    </row>
    <row r="10" spans="1:23" ht="21" customHeight="1">
      <c r="B10" s="29"/>
      <c r="G10" s="376"/>
      <c r="H10" s="339"/>
      <c r="I10" s="462" t="str">
        <f>IF(入力_公費負担!E87="","",入力_公費負担!E87)</f>
        <v/>
      </c>
      <c r="J10" s="339"/>
      <c r="K10" s="339"/>
      <c r="L10" s="339"/>
      <c r="M10" s="339"/>
      <c r="N10" s="339"/>
      <c r="O10" s="339"/>
      <c r="P10" s="27"/>
    </row>
    <row r="11" spans="1:23" ht="21" customHeight="1">
      <c r="B11" s="29"/>
      <c r="G11" s="376" t="s">
        <v>147</v>
      </c>
      <c r="H11" s="339"/>
      <c r="I11" s="374" t="str">
        <f>IF(入力_公費負担!E85="","",入力_公費負担!E85)</f>
        <v/>
      </c>
      <c r="J11" s="339"/>
      <c r="K11" s="339"/>
      <c r="L11" s="339"/>
      <c r="M11" s="339"/>
      <c r="N11" s="339"/>
      <c r="O11" s="57" t="s">
        <v>75</v>
      </c>
      <c r="P11" s="27"/>
    </row>
    <row r="12" spans="1:23" ht="21" customHeight="1">
      <c r="B12" s="29"/>
      <c r="G12" s="379" t="s">
        <v>148</v>
      </c>
      <c r="H12" s="339"/>
      <c r="I12" s="379" t="str">
        <f>IF(入力_公費負担!E89="","",入力_公費負担!E89)</f>
        <v/>
      </c>
      <c r="J12" s="339"/>
      <c r="K12" s="379" t="str">
        <f>IF(入力_公費負担!E90="","",入力_公費負担!E90)</f>
        <v/>
      </c>
      <c r="L12" s="339"/>
      <c r="M12" s="339"/>
      <c r="N12" s="339"/>
      <c r="O12" s="57" t="s">
        <v>75</v>
      </c>
      <c r="P12" s="27"/>
      <c r="R12" s="429" t="s">
        <v>417</v>
      </c>
      <c r="S12" s="429"/>
      <c r="T12" s="429"/>
      <c r="U12" s="429"/>
      <c r="V12" s="429"/>
      <c r="W12" s="429"/>
    </row>
    <row r="13" spans="1:23" ht="21" customHeight="1">
      <c r="B13" s="29"/>
      <c r="G13" s="379" t="s">
        <v>149</v>
      </c>
      <c r="H13" s="339"/>
      <c r="I13" s="412" t="str">
        <f>IF(入力_公費負担!E88="","",入力_公費負担!E88)</f>
        <v/>
      </c>
      <c r="J13" s="339"/>
      <c r="K13" s="339"/>
      <c r="L13" s="339"/>
      <c r="M13" s="339"/>
      <c r="N13" s="339"/>
      <c r="O13" s="57"/>
      <c r="P13" s="27"/>
    </row>
    <row r="14" spans="1:23" ht="21" customHeight="1">
      <c r="B14" s="29"/>
      <c r="J14" s="43"/>
      <c r="K14" s="43"/>
      <c r="L14" s="43"/>
      <c r="M14" s="43"/>
      <c r="N14" s="43"/>
      <c r="O14" s="43"/>
      <c r="P14" s="27"/>
    </row>
    <row r="15" spans="1:23" ht="21" customHeight="1">
      <c r="B15" s="29"/>
      <c r="C15" s="414" t="s">
        <v>422</v>
      </c>
      <c r="D15" s="414"/>
      <c r="E15" s="414"/>
      <c r="F15" s="414"/>
      <c r="G15" s="414"/>
      <c r="H15" s="414"/>
      <c r="I15" s="414"/>
      <c r="J15" s="414"/>
      <c r="K15" s="414"/>
      <c r="L15" s="414"/>
      <c r="M15" s="414"/>
      <c r="N15" s="414"/>
      <c r="O15" s="414"/>
      <c r="P15" s="27"/>
    </row>
    <row r="16" spans="1:23" ht="21" customHeight="1">
      <c r="B16" s="29"/>
      <c r="C16" s="414"/>
      <c r="D16" s="414"/>
      <c r="E16" s="414"/>
      <c r="F16" s="414"/>
      <c r="G16" s="414"/>
      <c r="H16" s="414"/>
      <c r="I16" s="414"/>
      <c r="J16" s="414"/>
      <c r="K16" s="414"/>
      <c r="L16" s="414"/>
      <c r="M16" s="414"/>
      <c r="N16" s="414"/>
      <c r="O16" s="414"/>
      <c r="P16" s="27"/>
    </row>
    <row r="17" spans="1:16" ht="9.75" customHeight="1">
      <c r="B17" s="29"/>
      <c r="P17" s="27"/>
    </row>
    <row r="18" spans="1:16" ht="24.95" customHeight="1">
      <c r="B18" s="29"/>
      <c r="C18" s="331" t="s">
        <v>21</v>
      </c>
      <c r="D18" s="343"/>
      <c r="E18" s="419" t="str">
        <f>ビ_内訳書!M9</f>
        <v/>
      </c>
      <c r="F18" s="352"/>
      <c r="G18" s="352"/>
      <c r="H18" s="420" t="s">
        <v>151</v>
      </c>
      <c r="I18" s="352"/>
      <c r="J18" s="352"/>
      <c r="K18" s="352"/>
      <c r="L18" s="418"/>
      <c r="M18" s="352"/>
      <c r="N18" s="352"/>
      <c r="O18" s="343"/>
      <c r="P18" s="27"/>
    </row>
    <row r="19" spans="1:16" ht="24.95" customHeight="1">
      <c r="A19" s="27"/>
      <c r="B19" s="29"/>
      <c r="C19" s="331" t="s">
        <v>152</v>
      </c>
      <c r="D19" s="343"/>
      <c r="E19" s="417" t="s">
        <v>153</v>
      </c>
      <c r="F19" s="352"/>
      <c r="G19" s="352"/>
      <c r="H19" s="352"/>
      <c r="I19" s="352"/>
      <c r="J19" s="352"/>
      <c r="K19" s="352"/>
      <c r="L19" s="352"/>
      <c r="M19" s="352"/>
      <c r="N19" s="352"/>
      <c r="O19" s="343"/>
      <c r="P19" s="27"/>
    </row>
    <row r="20" spans="1:16" ht="24.95" customHeight="1">
      <c r="A20" s="67"/>
      <c r="B20" s="60"/>
      <c r="C20" s="331" t="s">
        <v>154</v>
      </c>
      <c r="D20" s="343"/>
      <c r="E20" s="421" t="str">
        <f>CONCATENATE(選管入力用!B2,"執行　",選管入力用!B4)</f>
        <v>令和７年７月２０日執行　那覇市議会議員一般選挙</v>
      </c>
      <c r="F20" s="352"/>
      <c r="G20" s="352"/>
      <c r="H20" s="352"/>
      <c r="I20" s="352"/>
      <c r="J20" s="352"/>
      <c r="K20" s="352"/>
      <c r="L20" s="352"/>
      <c r="M20" s="352"/>
      <c r="N20" s="352"/>
      <c r="O20" s="343"/>
      <c r="P20" s="27"/>
    </row>
    <row r="21" spans="1:16" ht="24.95" customHeight="1">
      <c r="A21" s="67"/>
      <c r="B21" s="60"/>
      <c r="C21" s="331" t="s">
        <v>2</v>
      </c>
      <c r="D21" s="343"/>
      <c r="E21" s="417" t="str">
        <f>IF(入力_公費負担!E4="","",入力_公費負担!E4)</f>
        <v/>
      </c>
      <c r="F21" s="352"/>
      <c r="G21" s="352"/>
      <c r="H21" s="352"/>
      <c r="I21" s="352"/>
      <c r="J21" s="352"/>
      <c r="K21" s="352"/>
      <c r="L21" s="352"/>
      <c r="M21" s="352"/>
      <c r="N21" s="352"/>
      <c r="O21" s="343"/>
      <c r="P21" s="27"/>
    </row>
    <row r="22" spans="1:16" ht="21" customHeight="1">
      <c r="A22" s="67"/>
      <c r="B22" s="60"/>
      <c r="C22" s="331" t="s">
        <v>155</v>
      </c>
      <c r="D22" s="332"/>
      <c r="E22" s="331" t="s">
        <v>23</v>
      </c>
      <c r="F22" s="352"/>
      <c r="G22" s="352"/>
      <c r="H22" s="352"/>
      <c r="I22" s="343"/>
      <c r="J22" s="331" t="s">
        <v>24</v>
      </c>
      <c r="K22" s="352"/>
      <c r="L22" s="352"/>
      <c r="M22" s="343"/>
      <c r="N22" s="331" t="s">
        <v>25</v>
      </c>
      <c r="O22" s="343"/>
      <c r="P22" s="27"/>
    </row>
    <row r="23" spans="1:16" ht="21" customHeight="1">
      <c r="A23" s="67"/>
      <c r="B23" s="60"/>
      <c r="C23" s="333"/>
      <c r="D23" s="334"/>
      <c r="E23" s="344" t="str">
        <f>IF(入力_公費負担!E96="","",入力_公費負担!E96)</f>
        <v/>
      </c>
      <c r="F23" s="338"/>
      <c r="G23" s="338"/>
      <c r="H23" s="338"/>
      <c r="I23" s="332"/>
      <c r="J23" s="344" t="str">
        <f>IF(入力_公費負担!E97="","",入力_公費負担!E97)</f>
        <v/>
      </c>
      <c r="K23" s="338"/>
      <c r="L23" s="338"/>
      <c r="M23" s="332"/>
      <c r="N23" s="344" t="str">
        <f>IF(入力_公費負担!E98="","1　普通"&amp;CHAR(10)&amp;CHAR(10)&amp;"2　当座",入力_公費負担!E98)</f>
        <v>1　普通
2　当座</v>
      </c>
      <c r="O23" s="332"/>
      <c r="P23" s="27"/>
    </row>
    <row r="24" spans="1:16" ht="21" customHeight="1">
      <c r="A24" s="67"/>
      <c r="B24" s="60"/>
      <c r="C24" s="333"/>
      <c r="D24" s="334"/>
      <c r="E24" s="333"/>
      <c r="F24" s="339"/>
      <c r="G24" s="339"/>
      <c r="H24" s="339"/>
      <c r="I24" s="334"/>
      <c r="J24" s="333"/>
      <c r="K24" s="339"/>
      <c r="L24" s="339"/>
      <c r="M24" s="334"/>
      <c r="N24" s="333"/>
      <c r="O24" s="334"/>
      <c r="P24" s="27"/>
    </row>
    <row r="25" spans="1:16" ht="21" customHeight="1">
      <c r="A25" s="68"/>
      <c r="B25" s="65"/>
      <c r="C25" s="333"/>
      <c r="D25" s="334"/>
      <c r="E25" s="335"/>
      <c r="F25" s="340"/>
      <c r="G25" s="340"/>
      <c r="H25" s="340"/>
      <c r="I25" s="336"/>
      <c r="J25" s="335"/>
      <c r="K25" s="340"/>
      <c r="L25" s="340"/>
      <c r="M25" s="336"/>
      <c r="N25" s="335"/>
      <c r="O25" s="336"/>
      <c r="P25" s="27"/>
    </row>
    <row r="26" spans="1:16" ht="21" customHeight="1">
      <c r="A26" s="67"/>
      <c r="B26" s="60"/>
      <c r="C26" s="333"/>
      <c r="D26" s="334"/>
      <c r="E26" s="331" t="s">
        <v>26</v>
      </c>
      <c r="F26" s="352"/>
      <c r="G26" s="352"/>
      <c r="H26" s="352"/>
      <c r="I26" s="343"/>
      <c r="J26" s="331" t="s">
        <v>156</v>
      </c>
      <c r="K26" s="352"/>
      <c r="L26" s="352"/>
      <c r="M26" s="352"/>
      <c r="N26" s="352"/>
      <c r="O26" s="343"/>
      <c r="P26" s="27"/>
    </row>
    <row r="27" spans="1:16" ht="21" customHeight="1">
      <c r="A27" s="67"/>
      <c r="B27" s="60"/>
      <c r="C27" s="333"/>
      <c r="D27" s="334"/>
      <c r="E27" s="413" t="str">
        <f>IF(入力_公費負担!E99="","",入力_公費負担!E99)</f>
        <v/>
      </c>
      <c r="F27" s="338"/>
      <c r="G27" s="338"/>
      <c r="H27" s="338"/>
      <c r="I27" s="332"/>
      <c r="J27" s="337" t="str">
        <f>IF(入力_公費負担!E100="","",入力_公費負担!E100)</f>
        <v/>
      </c>
      <c r="K27" s="338"/>
      <c r="L27" s="338"/>
      <c r="M27" s="338"/>
      <c r="N27" s="338"/>
      <c r="O27" s="332"/>
      <c r="P27" s="27"/>
    </row>
    <row r="28" spans="1:16" ht="21" customHeight="1">
      <c r="A28" s="69"/>
      <c r="B28" s="66"/>
      <c r="C28" s="335"/>
      <c r="D28" s="336"/>
      <c r="E28" s="335"/>
      <c r="F28" s="340"/>
      <c r="G28" s="340"/>
      <c r="H28" s="340"/>
      <c r="I28" s="336"/>
      <c r="J28" s="335"/>
      <c r="K28" s="340"/>
      <c r="L28" s="340"/>
      <c r="M28" s="340"/>
      <c r="N28" s="340"/>
      <c r="O28" s="336"/>
      <c r="P28" s="27"/>
    </row>
    <row r="29" spans="1:16" ht="9.75" customHeight="1">
      <c r="A29" s="27"/>
      <c r="B29" s="26"/>
      <c r="C29" s="25"/>
      <c r="D29" s="25"/>
      <c r="E29" s="25"/>
      <c r="F29" s="25"/>
      <c r="G29" s="25"/>
      <c r="H29" s="25"/>
      <c r="I29" s="25"/>
      <c r="J29" s="25"/>
      <c r="K29" s="25"/>
      <c r="L29" s="25"/>
      <c r="M29" s="25"/>
      <c r="N29" s="25"/>
      <c r="O29" s="25"/>
      <c r="P29" s="24"/>
    </row>
    <row r="30" spans="1:16" ht="21" customHeight="1">
      <c r="A30" s="376" t="s">
        <v>96</v>
      </c>
      <c r="B30" s="339"/>
      <c r="C30" s="339"/>
      <c r="P30" s="35"/>
    </row>
    <row r="31" spans="1:16" ht="21" customHeight="1">
      <c r="A31" s="74">
        <v>1</v>
      </c>
      <c r="C31" s="341" t="s">
        <v>284</v>
      </c>
      <c r="D31" s="526"/>
      <c r="E31" s="526"/>
      <c r="F31" s="526"/>
      <c r="G31" s="526"/>
      <c r="H31" s="526"/>
      <c r="I31" s="526"/>
      <c r="J31" s="526"/>
      <c r="K31" s="526"/>
      <c r="L31" s="526"/>
      <c r="M31" s="526"/>
      <c r="N31" s="526"/>
      <c r="O31" s="526"/>
      <c r="P31" s="526"/>
    </row>
    <row r="32" spans="1:16" ht="21" customHeight="1">
      <c r="C32" s="526"/>
      <c r="D32" s="526"/>
      <c r="E32" s="526"/>
      <c r="F32" s="526"/>
      <c r="G32" s="526"/>
      <c r="H32" s="526"/>
      <c r="I32" s="526"/>
      <c r="J32" s="526"/>
      <c r="K32" s="526"/>
      <c r="L32" s="526"/>
      <c r="M32" s="526"/>
      <c r="N32" s="526"/>
      <c r="O32" s="526"/>
      <c r="P32" s="526"/>
    </row>
    <row r="33" spans="1:16" ht="21" customHeight="1">
      <c r="A33" s="1">
        <v>2</v>
      </c>
      <c r="C33" s="374" t="s">
        <v>285</v>
      </c>
      <c r="D33" s="339"/>
      <c r="E33" s="339"/>
      <c r="F33" s="339"/>
      <c r="G33" s="339"/>
      <c r="H33" s="339"/>
      <c r="I33" s="339"/>
      <c r="J33" s="339"/>
      <c r="K33" s="339"/>
      <c r="L33" s="339"/>
      <c r="M33" s="339"/>
      <c r="N33" s="339"/>
      <c r="O33" s="339"/>
      <c r="P33" s="339"/>
    </row>
    <row r="34" spans="1:16" ht="21" customHeight="1">
      <c r="A34" s="74">
        <v>3</v>
      </c>
      <c r="C34" s="341" t="s">
        <v>286</v>
      </c>
      <c r="D34" s="526"/>
      <c r="E34" s="526"/>
      <c r="F34" s="526"/>
      <c r="G34" s="526"/>
      <c r="H34" s="526"/>
      <c r="I34" s="526"/>
      <c r="J34" s="526"/>
      <c r="K34" s="526"/>
      <c r="L34" s="526"/>
      <c r="M34" s="526"/>
      <c r="N34" s="526"/>
      <c r="O34" s="526"/>
      <c r="P34" s="526"/>
    </row>
    <row r="35" spans="1:16" ht="21" customHeight="1">
      <c r="C35" s="526"/>
      <c r="D35" s="526"/>
      <c r="E35" s="526"/>
      <c r="F35" s="526"/>
      <c r="G35" s="526"/>
      <c r="H35" s="526"/>
      <c r="I35" s="526"/>
      <c r="J35" s="526"/>
      <c r="K35" s="526"/>
      <c r="L35" s="526"/>
      <c r="M35" s="526"/>
      <c r="N35" s="526"/>
      <c r="O35" s="526"/>
      <c r="P35" s="526"/>
    </row>
    <row r="36" spans="1:16" ht="21" customHeight="1">
      <c r="C36" s="526"/>
      <c r="D36" s="526"/>
      <c r="E36" s="526"/>
      <c r="F36" s="526"/>
      <c r="G36" s="526"/>
      <c r="H36" s="526"/>
      <c r="I36" s="526"/>
      <c r="J36" s="526"/>
      <c r="K36" s="526"/>
      <c r="L36" s="526"/>
      <c r="M36" s="526"/>
      <c r="N36" s="526"/>
      <c r="O36" s="526"/>
      <c r="P36" s="526"/>
    </row>
    <row r="37" spans="1:16" ht="21" customHeight="1">
      <c r="C37" s="414"/>
      <c r="D37" s="339"/>
      <c r="E37" s="339"/>
      <c r="F37" s="339"/>
      <c r="G37" s="339"/>
      <c r="H37" s="339"/>
      <c r="I37" s="339"/>
      <c r="J37" s="339"/>
      <c r="K37" s="339"/>
      <c r="L37" s="339"/>
      <c r="M37" s="339"/>
      <c r="N37" s="339"/>
      <c r="O37" s="339"/>
      <c r="P37" s="339"/>
    </row>
    <row r="38" spans="1:16" ht="21" customHeight="1">
      <c r="C38" s="414"/>
      <c r="D38" s="339"/>
      <c r="E38" s="339"/>
      <c r="F38" s="339"/>
      <c r="G38" s="339"/>
      <c r="H38" s="339"/>
      <c r="I38" s="339"/>
      <c r="J38" s="339"/>
      <c r="K38" s="339"/>
      <c r="L38" s="339"/>
      <c r="M38" s="339"/>
      <c r="N38" s="339"/>
      <c r="O38" s="339"/>
      <c r="P38" s="339"/>
    </row>
    <row r="39" spans="1:16" ht="21" customHeight="1">
      <c r="C39" s="414"/>
      <c r="D39" s="339"/>
      <c r="E39" s="339"/>
      <c r="F39" s="339"/>
      <c r="G39" s="339"/>
      <c r="H39" s="339"/>
      <c r="I39" s="339"/>
      <c r="J39" s="339"/>
      <c r="K39" s="339"/>
      <c r="L39" s="339"/>
      <c r="M39" s="339"/>
      <c r="N39" s="339"/>
      <c r="O39" s="339"/>
      <c r="P39" s="339"/>
    </row>
    <row r="40" spans="1:16" ht="21" customHeight="1">
      <c r="C40" s="414"/>
      <c r="D40" s="339"/>
      <c r="E40" s="339"/>
      <c r="F40" s="339"/>
      <c r="G40" s="339"/>
      <c r="H40" s="339"/>
      <c r="I40" s="339"/>
      <c r="J40" s="339"/>
      <c r="K40" s="339"/>
      <c r="L40" s="339"/>
      <c r="M40" s="339"/>
      <c r="N40" s="339"/>
      <c r="O40" s="339"/>
      <c r="P40" s="339"/>
    </row>
  </sheetData>
  <sheetProtection algorithmName="SHA-512" hashValue="1qGPy1i0FK37LquG/jioS/0Pgx1j4dgCVxxdZH87LL4QOY9H4PVNhOt9p2i4DFcBSAZbMwC3qOFo9pNYIXq5FQ==" saltValue="nel/dCQUcyVs8UvRqwW7HQ==" spinCount="100000" sheet="1" objects="1" scenarios="1"/>
  <mergeCells count="43">
    <mergeCell ref="C37:P37"/>
    <mergeCell ref="C38:P38"/>
    <mergeCell ref="C39:P39"/>
    <mergeCell ref="C40:P40"/>
    <mergeCell ref="J27:O28"/>
    <mergeCell ref="A30:C30"/>
    <mergeCell ref="C33:P33"/>
    <mergeCell ref="C22:D28"/>
    <mergeCell ref="E22:I22"/>
    <mergeCell ref="J22:M22"/>
    <mergeCell ref="N22:O22"/>
    <mergeCell ref="E23:I25"/>
    <mergeCell ref="J23:M25"/>
    <mergeCell ref="N23:O25"/>
    <mergeCell ref="E26:I26"/>
    <mergeCell ref="J26:O26"/>
    <mergeCell ref="E27:I28"/>
    <mergeCell ref="C31:P32"/>
    <mergeCell ref="C34:P36"/>
    <mergeCell ref="C19:D19"/>
    <mergeCell ref="E19:O19"/>
    <mergeCell ref="C20:D20"/>
    <mergeCell ref="E20:O20"/>
    <mergeCell ref="C21:D21"/>
    <mergeCell ref="E21:O21"/>
    <mergeCell ref="G11:H11"/>
    <mergeCell ref="I11:N11"/>
    <mergeCell ref="G12:H12"/>
    <mergeCell ref="I12:J12"/>
    <mergeCell ref="K12:N12"/>
    <mergeCell ref="B3:P3"/>
    <mergeCell ref="G9:H9"/>
    <mergeCell ref="I9:O9"/>
    <mergeCell ref="G10:H10"/>
    <mergeCell ref="I10:O10"/>
    <mergeCell ref="C15:O16"/>
    <mergeCell ref="R12:W12"/>
    <mergeCell ref="C18:D18"/>
    <mergeCell ref="E18:G18"/>
    <mergeCell ref="H18:K18"/>
    <mergeCell ref="L18:O18"/>
    <mergeCell ref="G13:H13"/>
    <mergeCell ref="I13:N13"/>
  </mergeCells>
  <phoneticPr fontId="16"/>
  <hyperlinks>
    <hyperlink ref="R12" location="入力_公費負担!A1" display="入力フォーム（公営費）に戻る" xr:uid="{E84BAF74-5D99-4FE5-8BEB-3E6AEAF7C233}"/>
    <hyperlink ref="R12:W12" location="入力_公費負担!A88" display="入力フォーム（公営費）に戻る" xr:uid="{3B5093CE-9B49-45F5-ABB9-EA3A5DDD36A5}"/>
  </hyperlinks>
  <pageMargins left="0.49" right="0.46" top="0.55000000000000004"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54">
    <tabColor rgb="FFFF9933"/>
  </sheetPr>
  <dimension ref="A1:V20"/>
  <sheetViews>
    <sheetView view="pageBreakPreview" zoomScaleNormal="100" zoomScaleSheetLayoutView="100" workbookViewId="0">
      <selection activeCell="M118" sqref="M118:N118"/>
    </sheetView>
  </sheetViews>
  <sheetFormatPr defaultColWidth="6" defaultRowHeight="28.5" customHeight="1"/>
  <cols>
    <col min="1" max="2" width="4.875" style="1" customWidth="1"/>
    <col min="3" max="3" width="8.5" style="1" bestFit="1" customWidth="1"/>
    <col min="4" max="4" width="6.5" style="1" bestFit="1" customWidth="1"/>
    <col min="5" max="6" width="6" style="1" customWidth="1"/>
    <col min="7" max="7" width="8.5" style="1" bestFit="1" customWidth="1"/>
    <col min="8" max="8" width="6.5" style="1" customWidth="1"/>
    <col min="9" max="10" width="6" style="1" customWidth="1"/>
    <col min="11" max="11" width="8.5" style="1" bestFit="1" customWidth="1"/>
    <col min="12" max="12" width="6.5" style="1" bestFit="1" customWidth="1"/>
    <col min="13" max="13" width="6" style="1" customWidth="1"/>
    <col min="14" max="16384" width="6" style="1"/>
  </cols>
  <sheetData>
    <row r="1" spans="1:22" ht="28.5" customHeight="1">
      <c r="A1" s="1" t="s">
        <v>287</v>
      </c>
      <c r="F1" s="13"/>
    </row>
    <row r="2" spans="1:22" ht="28.5" customHeight="1">
      <c r="A2" s="372"/>
      <c r="B2" s="339"/>
      <c r="C2" s="339"/>
      <c r="D2" s="339"/>
      <c r="E2" s="339"/>
      <c r="F2" s="339"/>
      <c r="G2" s="339"/>
      <c r="H2" s="339"/>
      <c r="I2" s="339"/>
      <c r="J2" s="339"/>
      <c r="K2" s="339"/>
      <c r="L2" s="339"/>
      <c r="M2" s="339"/>
      <c r="N2" s="339"/>
      <c r="O2" s="339"/>
    </row>
    <row r="3" spans="1:22" ht="28.5" customHeight="1">
      <c r="A3" s="372" t="s">
        <v>288</v>
      </c>
      <c r="B3" s="339"/>
      <c r="C3" s="339"/>
      <c r="D3" s="339"/>
      <c r="E3" s="339"/>
      <c r="F3" s="339"/>
      <c r="G3" s="339"/>
      <c r="H3" s="339"/>
      <c r="I3" s="339"/>
      <c r="J3" s="339"/>
      <c r="K3" s="339"/>
      <c r="L3" s="339"/>
      <c r="M3" s="339"/>
      <c r="N3" s="339"/>
      <c r="O3" s="339"/>
    </row>
    <row r="4" spans="1:22" ht="28.5" customHeight="1">
      <c r="A4" s="39"/>
      <c r="B4" s="39"/>
      <c r="C4" s="39"/>
      <c r="D4" s="39"/>
      <c r="E4" s="39"/>
      <c r="F4" s="39"/>
      <c r="G4" s="39"/>
      <c r="H4" s="39"/>
      <c r="I4" s="39"/>
      <c r="J4" s="39"/>
      <c r="K4" s="39"/>
      <c r="L4" s="39"/>
      <c r="M4" s="39"/>
      <c r="N4" s="39"/>
      <c r="O4" s="39"/>
    </row>
    <row r="5" spans="1:22" ht="28.5" customHeight="1" thickBot="1">
      <c r="A5" s="39"/>
      <c r="B5" s="39"/>
      <c r="C5" s="39"/>
      <c r="D5" s="39"/>
      <c r="E5" s="39"/>
      <c r="F5" s="39"/>
      <c r="G5" s="39"/>
      <c r="H5" s="39"/>
      <c r="I5" s="39"/>
      <c r="J5" s="39"/>
      <c r="K5" s="39"/>
      <c r="L5" s="39"/>
      <c r="M5" s="39"/>
      <c r="N5" s="39"/>
      <c r="O5" s="63" t="str">
        <f>IF(入力_公費負担!E4="","候補者氏名　　　　　　　　　　","候補者氏名　"&amp;入力_公費負担!E4)</f>
        <v>候補者氏名　　　　　　　　　　</v>
      </c>
      <c r="Q5" s="429" t="s">
        <v>417</v>
      </c>
      <c r="R5" s="429"/>
      <c r="S5" s="429"/>
      <c r="T5" s="429"/>
      <c r="U5" s="429"/>
      <c r="V5" s="429"/>
    </row>
    <row r="6" spans="1:22" ht="28.5" customHeight="1" thickBot="1">
      <c r="A6" s="344" t="s">
        <v>289</v>
      </c>
      <c r="B6" s="332"/>
      <c r="C6" s="331" t="s">
        <v>290</v>
      </c>
      <c r="D6" s="352"/>
      <c r="E6" s="352"/>
      <c r="F6" s="343"/>
      <c r="G6" s="545" t="s">
        <v>291</v>
      </c>
      <c r="H6" s="546"/>
      <c r="I6" s="546"/>
      <c r="J6" s="547"/>
      <c r="K6" s="418" t="s">
        <v>21</v>
      </c>
      <c r="L6" s="352"/>
      <c r="M6" s="352"/>
      <c r="N6" s="343"/>
      <c r="O6" s="331" t="s">
        <v>79</v>
      </c>
    </row>
    <row r="7" spans="1:22" ht="28.5" customHeight="1">
      <c r="A7" s="333"/>
      <c r="B7" s="334"/>
      <c r="C7" s="344" t="s">
        <v>292</v>
      </c>
      <c r="D7" s="344" t="s">
        <v>293</v>
      </c>
      <c r="E7" s="344" t="s">
        <v>294</v>
      </c>
      <c r="F7" s="332"/>
      <c r="G7" s="548" t="s">
        <v>295</v>
      </c>
      <c r="H7" s="344" t="s">
        <v>296</v>
      </c>
      <c r="I7" s="344" t="s">
        <v>297</v>
      </c>
      <c r="J7" s="537"/>
      <c r="K7" s="397" t="s">
        <v>298</v>
      </c>
      <c r="L7" s="550" t="s">
        <v>299</v>
      </c>
      <c r="M7" s="527" t="s">
        <v>300</v>
      </c>
      <c r="N7" s="528"/>
      <c r="O7" s="334"/>
    </row>
    <row r="8" spans="1:22" ht="28.5" customHeight="1">
      <c r="A8" s="335"/>
      <c r="B8" s="336"/>
      <c r="C8" s="494"/>
      <c r="D8" s="494"/>
      <c r="E8" s="335"/>
      <c r="F8" s="336"/>
      <c r="G8" s="549"/>
      <c r="H8" s="494"/>
      <c r="I8" s="335"/>
      <c r="J8" s="530"/>
      <c r="K8" s="336"/>
      <c r="L8" s="335"/>
      <c r="M8" s="529"/>
      <c r="N8" s="530"/>
      <c r="O8" s="336"/>
    </row>
    <row r="9" spans="1:22" ht="35.25" customHeight="1" thickBot="1">
      <c r="A9" s="511">
        <f>選管入力用!B9</f>
        <v>4000</v>
      </c>
      <c r="B9" s="332"/>
      <c r="C9" s="531" t="str">
        <f>IF(入力_公費負担!E91="","",入力_公費負担!E91)</f>
        <v/>
      </c>
      <c r="D9" s="521" t="str">
        <f>IF(入力_公費負担!E92="","",入力_公費負担!E92)</f>
        <v/>
      </c>
      <c r="E9" s="464">
        <f>IF(入力_公費負担!E93="","",入力_公費負担!E93)</f>
        <v>0</v>
      </c>
      <c r="F9" s="332"/>
      <c r="G9" s="533">
        <f>選管入力用!B16</f>
        <v>8.3800000000000008</v>
      </c>
      <c r="H9" s="535">
        <f>選管入力用!B9</f>
        <v>4000</v>
      </c>
      <c r="I9" s="354">
        <f>G9*H9</f>
        <v>33520</v>
      </c>
      <c r="J9" s="537"/>
      <c r="K9" s="540" t="str">
        <f>IF(C9="","",IF(C9&lt;=選管入力用!B16,C9,選管入力用!B16))</f>
        <v/>
      </c>
      <c r="L9" s="544" t="str">
        <f>IF(D9="","",IF(D9&lt;=H9,D9,H9))</f>
        <v/>
      </c>
      <c r="M9" s="542" t="str">
        <f>IF(K9="","",K9*L9)</f>
        <v/>
      </c>
      <c r="N9" s="537"/>
      <c r="O9" s="418"/>
    </row>
    <row r="10" spans="1:22" ht="35.25" customHeight="1" thickBot="1">
      <c r="A10" s="335"/>
      <c r="B10" s="336"/>
      <c r="C10" s="532"/>
      <c r="D10" s="494"/>
      <c r="E10" s="335"/>
      <c r="F10" s="336"/>
      <c r="G10" s="534"/>
      <c r="H10" s="536"/>
      <c r="I10" s="538"/>
      <c r="J10" s="539"/>
      <c r="K10" s="541"/>
      <c r="L10" s="335"/>
      <c r="M10" s="543"/>
      <c r="N10" s="539"/>
      <c r="O10" s="336"/>
    </row>
    <row r="11" spans="1:22" ht="28.5" customHeight="1">
      <c r="A11" s="13"/>
      <c r="B11" s="13"/>
      <c r="C11" s="30"/>
      <c r="D11" s="58"/>
      <c r="E11" s="30"/>
      <c r="F11" s="30"/>
      <c r="G11" s="30"/>
      <c r="H11" s="58"/>
      <c r="I11" s="30"/>
      <c r="J11" s="30"/>
      <c r="K11" s="30"/>
      <c r="L11" s="58"/>
      <c r="M11" s="30"/>
      <c r="N11" s="30"/>
      <c r="O11" s="13"/>
    </row>
    <row r="12" spans="1:22" ht="28.5" customHeight="1">
      <c r="A12" s="13"/>
      <c r="B12" s="13"/>
      <c r="C12" s="13"/>
      <c r="D12" s="13"/>
      <c r="E12" s="13"/>
      <c r="F12" s="13"/>
      <c r="G12" s="13"/>
      <c r="H12" s="13"/>
      <c r="I12" s="13"/>
      <c r="J12" s="13"/>
      <c r="K12" s="13"/>
      <c r="L12" s="13"/>
      <c r="M12" s="13"/>
      <c r="N12" s="13"/>
      <c r="O12" s="13"/>
    </row>
    <row r="13" spans="1:22" ht="24.75" customHeight="1">
      <c r="A13" s="376" t="s">
        <v>96</v>
      </c>
      <c r="B13" s="339"/>
    </row>
    <row r="14" spans="1:22" ht="20.100000000000001" customHeight="1">
      <c r="A14" s="75" t="s">
        <v>128</v>
      </c>
      <c r="B14" s="341" t="s">
        <v>301</v>
      </c>
      <c r="C14" s="526"/>
      <c r="D14" s="526"/>
      <c r="E14" s="526"/>
      <c r="F14" s="526"/>
      <c r="G14" s="526"/>
      <c r="H14" s="526"/>
      <c r="I14" s="526"/>
      <c r="J14" s="526"/>
      <c r="K14" s="526"/>
      <c r="L14" s="526"/>
      <c r="M14" s="526"/>
      <c r="N14" s="526"/>
      <c r="O14" s="526"/>
    </row>
    <row r="15" spans="1:22" ht="20.100000000000001" customHeight="1">
      <c r="A15" s="11"/>
      <c r="B15" s="526"/>
      <c r="C15" s="526"/>
      <c r="D15" s="526"/>
      <c r="E15" s="526"/>
      <c r="F15" s="526"/>
      <c r="G15" s="526"/>
      <c r="H15" s="526"/>
      <c r="I15" s="526"/>
      <c r="J15" s="526"/>
      <c r="K15" s="526"/>
      <c r="L15" s="526"/>
      <c r="M15" s="526"/>
      <c r="N15" s="526"/>
      <c r="O15" s="526"/>
    </row>
    <row r="16" spans="1:22" ht="20.100000000000001" customHeight="1">
      <c r="A16" s="75" t="s">
        <v>119</v>
      </c>
      <c r="B16" s="341" t="s">
        <v>302</v>
      </c>
      <c r="C16" s="526"/>
      <c r="D16" s="526"/>
      <c r="E16" s="526"/>
      <c r="F16" s="526"/>
      <c r="G16" s="526"/>
      <c r="H16" s="526"/>
      <c r="I16" s="526"/>
      <c r="J16" s="526"/>
      <c r="K16" s="526"/>
      <c r="L16" s="526"/>
      <c r="M16" s="526"/>
      <c r="N16" s="526"/>
      <c r="O16" s="526"/>
    </row>
    <row r="17" spans="1:15" ht="20.100000000000001" customHeight="1">
      <c r="A17" s="11"/>
      <c r="B17" s="526"/>
      <c r="C17" s="526"/>
      <c r="D17" s="526"/>
      <c r="E17" s="526"/>
      <c r="F17" s="526"/>
      <c r="G17" s="526"/>
      <c r="H17" s="526"/>
      <c r="I17" s="526"/>
      <c r="J17" s="526"/>
      <c r="K17" s="526"/>
      <c r="L17" s="526"/>
      <c r="M17" s="526"/>
      <c r="N17" s="526"/>
      <c r="O17" s="526"/>
    </row>
    <row r="18" spans="1:15" ht="24.75" customHeight="1">
      <c r="A18" s="11" t="s">
        <v>131</v>
      </c>
      <c r="B18" s="375" t="s">
        <v>303</v>
      </c>
      <c r="C18" s="339"/>
      <c r="D18" s="339"/>
      <c r="E18" s="339"/>
      <c r="F18" s="339"/>
      <c r="G18" s="339"/>
      <c r="H18" s="339"/>
      <c r="I18" s="339"/>
      <c r="J18" s="339"/>
      <c r="K18" s="339"/>
      <c r="L18" s="339"/>
      <c r="M18" s="339"/>
      <c r="N18" s="339"/>
      <c r="O18" s="339"/>
    </row>
    <row r="19" spans="1:15" ht="24.75" customHeight="1">
      <c r="A19" s="11" t="s">
        <v>133</v>
      </c>
      <c r="B19" s="374" t="s">
        <v>304</v>
      </c>
      <c r="C19" s="339"/>
      <c r="D19" s="339"/>
      <c r="E19" s="339"/>
      <c r="F19" s="339"/>
      <c r="G19" s="339"/>
      <c r="H19" s="339"/>
      <c r="I19" s="339"/>
      <c r="J19" s="339"/>
      <c r="K19" s="339"/>
      <c r="L19" s="339"/>
      <c r="M19" s="339"/>
      <c r="N19" s="339"/>
      <c r="O19" s="339"/>
    </row>
    <row r="20" spans="1:15" ht="28.5" customHeight="1">
      <c r="A20" s="11" t="s">
        <v>137</v>
      </c>
      <c r="B20" s="374" t="s">
        <v>305</v>
      </c>
      <c r="C20" s="339"/>
      <c r="D20" s="339"/>
      <c r="E20" s="339"/>
      <c r="F20" s="339"/>
      <c r="G20" s="339"/>
      <c r="H20" s="339"/>
      <c r="I20" s="339"/>
      <c r="J20" s="339"/>
      <c r="K20" s="339"/>
      <c r="L20" s="339"/>
      <c r="M20" s="339"/>
      <c r="N20" s="339"/>
      <c r="O20" s="339"/>
    </row>
  </sheetData>
  <sheetProtection algorithmName="SHA-512" hashValue="scyL3bRX/SNqAasfMyoYIjwisyWPc8qfxAF4WpZhWmHYWqN3MBeRQ47QgPfQPLtks1xoIsKztIuBbibcuhU2Vg==" saltValue="h+PMwvJc5f/d6rbzUr2vew==" spinCount="100000" sheet="1" objects="1" scenarios="1"/>
  <mergeCells count="34">
    <mergeCell ref="A2:O2"/>
    <mergeCell ref="A3:O3"/>
    <mergeCell ref="A6:B8"/>
    <mergeCell ref="C6:F6"/>
    <mergeCell ref="G6:J6"/>
    <mergeCell ref="K6:N6"/>
    <mergeCell ref="O6:O8"/>
    <mergeCell ref="C7:C8"/>
    <mergeCell ref="D7:D8"/>
    <mergeCell ref="E7:F8"/>
    <mergeCell ref="G7:G8"/>
    <mergeCell ref="H7:H8"/>
    <mergeCell ref="L7:L8"/>
    <mergeCell ref="M9:N10"/>
    <mergeCell ref="B14:O15"/>
    <mergeCell ref="I7:J8"/>
    <mergeCell ref="L9:L10"/>
    <mergeCell ref="K7:K8"/>
    <mergeCell ref="Q5:V5"/>
    <mergeCell ref="B16:O17"/>
    <mergeCell ref="M7:N8"/>
    <mergeCell ref="B20:O20"/>
    <mergeCell ref="B18:O18"/>
    <mergeCell ref="O9:O10"/>
    <mergeCell ref="B19:O19"/>
    <mergeCell ref="A13:B13"/>
    <mergeCell ref="A9:B10"/>
    <mergeCell ref="C9:C10"/>
    <mergeCell ref="D9:D10"/>
    <mergeCell ref="E9:F10"/>
    <mergeCell ref="G9:G10"/>
    <mergeCell ref="H9:H10"/>
    <mergeCell ref="I9:J10"/>
    <mergeCell ref="K9:K10"/>
  </mergeCells>
  <phoneticPr fontId="16"/>
  <hyperlinks>
    <hyperlink ref="Q5" location="入力_公費負担!A1" display="入力フォーム（公営費）に戻る" xr:uid="{1FE9F503-A67B-4D73-89C1-F5E5D9509CA7}"/>
    <hyperlink ref="Q5:V5" location="入力_公費負担!A88" display="入力フォーム（公営費）に戻る" xr:uid="{1A8E04F3-FFA5-4379-AE8E-F898CBDA4EFA}"/>
  </hyperlinks>
  <pageMargins left="0.39" right="0.37" top="0.61" bottom="0.5699999999999999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tabColor rgb="FFFFFF00"/>
  </sheetPr>
  <dimension ref="A1:W29"/>
  <sheetViews>
    <sheetView view="pageBreakPreview" zoomScaleNormal="100" zoomScaleSheetLayoutView="100" workbookViewId="0">
      <selection activeCell="M118" sqref="M118:N118"/>
    </sheetView>
  </sheetViews>
  <sheetFormatPr defaultColWidth="6" defaultRowHeight="19.5" customHeight="1"/>
  <cols>
    <col min="1" max="1" width="6" style="1" customWidth="1"/>
    <col min="2" max="16384" width="6" style="1"/>
  </cols>
  <sheetData>
    <row r="1" spans="1:23" ht="19.5" customHeight="1">
      <c r="A1" s="2" t="s">
        <v>306</v>
      </c>
      <c r="B1" s="2"/>
      <c r="C1" s="2"/>
      <c r="D1" s="2"/>
    </row>
    <row r="2" spans="1:23" ht="19.5" customHeight="1">
      <c r="A2" s="16"/>
      <c r="M2" s="512" t="str">
        <f>選管入力用!B3</f>
        <v>令和７年７月１３日</v>
      </c>
      <c r="N2" s="339"/>
      <c r="O2" s="339"/>
      <c r="P2" s="339"/>
    </row>
    <row r="3" spans="1:23" ht="22.5" customHeight="1">
      <c r="A3" s="364" t="s">
        <v>307</v>
      </c>
      <c r="B3" s="339"/>
      <c r="C3" s="339"/>
      <c r="D3" s="339"/>
      <c r="E3" s="339"/>
      <c r="F3" s="339"/>
      <c r="G3" s="339"/>
      <c r="H3" s="339"/>
      <c r="I3" s="339"/>
      <c r="J3" s="339"/>
      <c r="K3" s="339"/>
      <c r="L3" s="339"/>
      <c r="M3" s="339"/>
      <c r="N3" s="339"/>
      <c r="O3" s="339"/>
      <c r="P3" s="339"/>
    </row>
    <row r="4" spans="1:23" ht="22.5" customHeight="1">
      <c r="A4" s="19"/>
      <c r="B4" s="19"/>
      <c r="C4" s="19"/>
      <c r="D4" s="19"/>
      <c r="E4" s="19"/>
      <c r="F4" s="19"/>
      <c r="G4" s="19"/>
      <c r="H4" s="19"/>
      <c r="I4" s="19"/>
      <c r="J4" s="19"/>
      <c r="K4" s="19"/>
      <c r="L4" s="19"/>
      <c r="M4" s="19"/>
      <c r="N4" s="19"/>
      <c r="O4" s="19"/>
      <c r="P4" s="19"/>
      <c r="R4" s="551" t="s">
        <v>417</v>
      </c>
      <c r="S4" s="551"/>
      <c r="T4" s="551"/>
      <c r="U4" s="551"/>
      <c r="V4" s="551"/>
      <c r="W4" s="551"/>
    </row>
    <row r="5" spans="1:23" ht="19.5" customHeight="1">
      <c r="A5" s="2"/>
      <c r="B5" s="2"/>
      <c r="C5" s="2"/>
      <c r="D5" s="2"/>
      <c r="E5" s="2"/>
      <c r="F5" s="2"/>
      <c r="G5" s="2"/>
      <c r="H5" s="2"/>
      <c r="I5" s="2"/>
      <c r="J5" s="2"/>
      <c r="K5" s="2"/>
      <c r="L5" s="2"/>
    </row>
    <row r="6" spans="1:23" ht="19.5" customHeight="1">
      <c r="A6" s="16"/>
    </row>
    <row r="7" spans="1:23" ht="19.5" customHeight="1">
      <c r="B7" s="513"/>
      <c r="C7" s="339"/>
      <c r="D7" s="339"/>
      <c r="E7" s="339"/>
      <c r="F7" s="56"/>
    </row>
    <row r="8" spans="1:23" ht="19.5" customHeight="1">
      <c r="B8" s="366" t="s">
        <v>77</v>
      </c>
      <c r="C8" s="339"/>
      <c r="D8" s="339"/>
      <c r="E8" s="339"/>
    </row>
    <row r="9" spans="1:23" ht="19.5" customHeight="1">
      <c r="B9" s="366" t="s">
        <v>78</v>
      </c>
      <c r="C9" s="339"/>
      <c r="D9" s="330" t="str">
        <f>選管入力用!B5</f>
        <v>前原　常雄</v>
      </c>
      <c r="E9" s="339"/>
      <c r="F9" s="339"/>
      <c r="G9" s="13" t="s">
        <v>76</v>
      </c>
    </row>
    <row r="10" spans="1:23" ht="19.5" customHeight="1">
      <c r="A10" s="16"/>
    </row>
    <row r="12" spans="1:23" ht="19.5" customHeight="1">
      <c r="J12" s="365" t="str">
        <f>CONCATENATE("",選管入力用!B2,"執行")</f>
        <v>令和７年７月２０日執行</v>
      </c>
      <c r="K12" s="339"/>
      <c r="L12" s="339"/>
      <c r="M12" s="339"/>
      <c r="N12" s="339"/>
      <c r="O12" s="339"/>
    </row>
    <row r="13" spans="1:23" ht="19.5" customHeight="1">
      <c r="J13" s="330" t="str">
        <f>選管入力用!B4</f>
        <v>那覇市議会議員一般選挙</v>
      </c>
      <c r="K13" s="339"/>
      <c r="L13" s="339"/>
      <c r="M13" s="339"/>
      <c r="N13" s="339"/>
    </row>
    <row r="14" spans="1:23" ht="19.5" customHeight="1">
      <c r="A14" s="16"/>
      <c r="J14" s="330" t="s">
        <v>2</v>
      </c>
      <c r="K14" s="339"/>
      <c r="L14" s="367" t="str">
        <f>IF(入力_公費負担!E4="","",入力_公費負担!E4)</f>
        <v/>
      </c>
      <c r="M14" s="339"/>
      <c r="N14" s="339"/>
      <c r="O14" s="339"/>
      <c r="P14" s="13" t="s">
        <v>75</v>
      </c>
    </row>
    <row r="15" spans="1:23" ht="19.5" customHeight="1">
      <c r="A15" s="16"/>
      <c r="I15" s="10"/>
      <c r="J15" s="10"/>
      <c r="K15" s="18"/>
      <c r="L15" s="18"/>
      <c r="M15" s="18"/>
      <c r="N15" s="18"/>
      <c r="O15" s="13"/>
    </row>
    <row r="16" spans="1:23" ht="19.5" customHeight="1">
      <c r="A16" s="2" t="s">
        <v>308</v>
      </c>
      <c r="B16" s="17"/>
      <c r="C16" s="17"/>
      <c r="D16" s="17"/>
      <c r="E16" s="17"/>
      <c r="F16" s="17"/>
      <c r="G16" s="17"/>
      <c r="H16" s="17"/>
      <c r="I16" s="17"/>
      <c r="J16" s="17"/>
      <c r="K16" s="17"/>
      <c r="L16" s="17"/>
      <c r="M16" s="17"/>
    </row>
    <row r="17" spans="1:17" ht="19.5" customHeight="1">
      <c r="A17" s="331" t="s">
        <v>84</v>
      </c>
      <c r="B17" s="338"/>
      <c r="C17" s="332"/>
      <c r="D17" s="337" t="s">
        <v>85</v>
      </c>
      <c r="E17" s="338"/>
      <c r="F17" s="338"/>
      <c r="G17" s="338"/>
      <c r="H17" s="332"/>
      <c r="I17" s="331" t="s">
        <v>86</v>
      </c>
      <c r="J17" s="338"/>
      <c r="K17" s="338"/>
      <c r="L17" s="338"/>
      <c r="M17" s="338"/>
      <c r="N17" s="332"/>
      <c r="O17" s="331" t="s">
        <v>6</v>
      </c>
      <c r="P17" s="332"/>
    </row>
    <row r="18" spans="1:17" ht="19.5" customHeight="1">
      <c r="A18" s="333"/>
      <c r="B18" s="339"/>
      <c r="C18" s="334"/>
      <c r="D18" s="333"/>
      <c r="E18" s="339"/>
      <c r="F18" s="339"/>
      <c r="G18" s="339"/>
      <c r="H18" s="334"/>
      <c r="I18" s="335"/>
      <c r="J18" s="340"/>
      <c r="K18" s="340"/>
      <c r="L18" s="340"/>
      <c r="M18" s="340"/>
      <c r="N18" s="336"/>
      <c r="O18" s="333"/>
      <c r="P18" s="334"/>
    </row>
    <row r="19" spans="1:17" ht="19.5" customHeight="1">
      <c r="A19" s="335"/>
      <c r="B19" s="340"/>
      <c r="C19" s="336"/>
      <c r="D19" s="335"/>
      <c r="E19" s="340"/>
      <c r="F19" s="340"/>
      <c r="G19" s="340"/>
      <c r="H19" s="336"/>
      <c r="I19" s="331" t="s">
        <v>246</v>
      </c>
      <c r="J19" s="352"/>
      <c r="K19" s="343"/>
      <c r="L19" s="331" t="s">
        <v>247</v>
      </c>
      <c r="M19" s="352"/>
      <c r="N19" s="343"/>
      <c r="O19" s="335"/>
      <c r="P19" s="336"/>
    </row>
    <row r="20" spans="1:17" ht="19.5" customHeight="1">
      <c r="A20" s="350" t="str">
        <f>IF(OR(入力_公費負担!E111="",ISERROR(VALUE(入力_公費負担!E111))),"　　年　　月　　日",入力_公費負担!E111)</f>
        <v>　　年　　月　　日</v>
      </c>
      <c r="B20" s="338"/>
      <c r="C20" s="332"/>
      <c r="D20" s="351" t="str">
        <f>IF(入力_公費負担!E102="","",入力_公費負担!E102)</f>
        <v/>
      </c>
      <c r="E20" s="338"/>
      <c r="F20" s="338"/>
      <c r="G20" s="338"/>
      <c r="H20" s="332"/>
      <c r="I20" s="511" t="str">
        <f>IF(入力_公費負担!E109="","",入力_公費負担!E109)</f>
        <v/>
      </c>
      <c r="J20" s="338"/>
      <c r="K20" s="332"/>
      <c r="L20" s="354">
        <f>IF(入力_公費負担!E110="","",入力_公費負担!E110)</f>
        <v>0</v>
      </c>
      <c r="M20" s="338"/>
      <c r="N20" s="332"/>
      <c r="O20" s="456"/>
      <c r="P20" s="332"/>
    </row>
    <row r="21" spans="1:17" ht="19.5" customHeight="1">
      <c r="A21" s="333"/>
      <c r="B21" s="339"/>
      <c r="C21" s="334"/>
      <c r="D21" s="457" t="str">
        <f>IF(入力_公費負担!E103="","",入力_公費負担!E103)</f>
        <v/>
      </c>
      <c r="E21" s="339"/>
      <c r="F21" s="339"/>
      <c r="G21" s="339"/>
      <c r="H21" s="334"/>
      <c r="I21" s="333"/>
      <c r="J21" s="339"/>
      <c r="K21" s="334"/>
      <c r="L21" s="333"/>
      <c r="M21" s="339"/>
      <c r="N21" s="334"/>
      <c r="O21" s="333"/>
      <c r="P21" s="334"/>
    </row>
    <row r="22" spans="1:17" ht="19.5" customHeight="1">
      <c r="A22" s="333"/>
      <c r="B22" s="339"/>
      <c r="C22" s="334"/>
      <c r="D22" s="433" t="str">
        <f>IF(入力_公費負担!E104="","",入力_公費負担!E104)</f>
        <v/>
      </c>
      <c r="E22" s="339"/>
      <c r="F22" s="339"/>
      <c r="G22" s="339"/>
      <c r="H22" s="334"/>
      <c r="I22" s="333"/>
      <c r="J22" s="339"/>
      <c r="K22" s="334"/>
      <c r="L22" s="333"/>
      <c r="M22" s="339"/>
      <c r="N22" s="334"/>
      <c r="O22" s="333"/>
      <c r="P22" s="334"/>
    </row>
    <row r="23" spans="1:17" ht="19.5" customHeight="1">
      <c r="A23" s="335"/>
      <c r="B23" s="340"/>
      <c r="C23" s="336"/>
      <c r="D23" s="356" t="str">
        <f>IF(入力_公費負担!E106="","",入力_公費負担!E106)</f>
        <v/>
      </c>
      <c r="E23" s="340"/>
      <c r="F23" s="357" t="str">
        <f>IF(入力_公費負担!E107="","",入力_公費負担!E107)</f>
        <v/>
      </c>
      <c r="G23" s="340"/>
      <c r="H23" s="336"/>
      <c r="I23" s="335"/>
      <c r="J23" s="340"/>
      <c r="K23" s="336"/>
      <c r="L23" s="335"/>
      <c r="M23" s="340"/>
      <c r="N23" s="336"/>
      <c r="O23" s="335"/>
      <c r="P23" s="336"/>
    </row>
    <row r="24" spans="1:17" ht="19.5" customHeight="1">
      <c r="A24" s="16"/>
    </row>
    <row r="25" spans="1:17" ht="19.5" customHeight="1">
      <c r="A25" s="2" t="s">
        <v>248</v>
      </c>
    </row>
    <row r="26" spans="1:17" ht="19.5" customHeight="1">
      <c r="A26" s="12"/>
      <c r="B26" s="2" t="s">
        <v>249</v>
      </c>
      <c r="C26" s="2"/>
      <c r="D26" s="2"/>
      <c r="E26" s="2"/>
      <c r="F26" s="2"/>
      <c r="G26" s="2"/>
      <c r="H26" s="2"/>
      <c r="I26" s="2"/>
      <c r="J26" s="2"/>
      <c r="K26" s="2"/>
      <c r="L26" s="2"/>
      <c r="M26" s="2"/>
      <c r="N26" s="2"/>
      <c r="O26" s="2"/>
      <c r="P26" s="2"/>
    </row>
    <row r="27" spans="1:17" ht="19.5" customHeight="1">
      <c r="A27" s="12"/>
      <c r="B27" s="2"/>
      <c r="C27" s="2"/>
      <c r="D27" s="2"/>
      <c r="E27" s="2"/>
      <c r="F27" s="2"/>
      <c r="G27" s="2"/>
      <c r="H27" s="2"/>
      <c r="I27" s="2"/>
      <c r="J27" s="2"/>
      <c r="K27" s="2"/>
      <c r="L27" s="2"/>
      <c r="M27" s="2"/>
      <c r="N27" s="2"/>
      <c r="O27" s="2"/>
      <c r="P27" s="2"/>
      <c r="Q27" s="2"/>
    </row>
    <row r="28" spans="1:17" ht="19.5" customHeight="1">
      <c r="B28" s="2"/>
      <c r="C28" s="2"/>
      <c r="D28" s="2"/>
      <c r="E28" s="2"/>
      <c r="F28" s="2"/>
      <c r="G28" s="2"/>
      <c r="H28" s="2"/>
      <c r="I28" s="2"/>
      <c r="J28" s="2"/>
      <c r="K28" s="2"/>
      <c r="L28" s="2"/>
      <c r="M28" s="2"/>
      <c r="N28" s="2"/>
      <c r="O28" s="2"/>
      <c r="P28" s="2"/>
    </row>
    <row r="29" spans="1:17" ht="19.5" customHeight="1">
      <c r="B29" s="2"/>
      <c r="C29" s="2"/>
      <c r="D29" s="2"/>
      <c r="E29" s="2"/>
      <c r="F29" s="2"/>
      <c r="G29" s="2"/>
      <c r="H29" s="2"/>
      <c r="I29" s="2"/>
      <c r="J29" s="2"/>
      <c r="K29" s="2"/>
      <c r="L29" s="2"/>
      <c r="M29" s="2"/>
      <c r="N29" s="2"/>
      <c r="O29" s="2"/>
      <c r="P29" s="2"/>
    </row>
  </sheetData>
  <sheetProtection algorithmName="SHA-512" hashValue="GkJ2Ende4P+QaQbUyuwNNwnQmWDyMGQ6L4YLDUy2iHEfWuTwmQtWvz9TvgDfPM0T9zfiYqXDeDC1fwXH+8nvCw==" saltValue="v1lHW74iy+X0SMzdvd+Rbg==" spinCount="100000" sheet="1" objects="1" scenarios="1"/>
  <mergeCells count="26">
    <mergeCell ref="M2:P2"/>
    <mergeCell ref="D20:H20"/>
    <mergeCell ref="L20:N23"/>
    <mergeCell ref="B7:E7"/>
    <mergeCell ref="J12:O12"/>
    <mergeCell ref="J13:N13"/>
    <mergeCell ref="J14:K14"/>
    <mergeCell ref="L14:O14"/>
    <mergeCell ref="A20:C23"/>
    <mergeCell ref="O20:P23"/>
    <mergeCell ref="D21:H21"/>
    <mergeCell ref="I20:K23"/>
    <mergeCell ref="D23:E23"/>
    <mergeCell ref="F23:H23"/>
    <mergeCell ref="D22:H22"/>
    <mergeCell ref="D9:F9"/>
    <mergeCell ref="R4:W4"/>
    <mergeCell ref="A3:P3"/>
    <mergeCell ref="O17:P19"/>
    <mergeCell ref="I19:K19"/>
    <mergeCell ref="L19:N19"/>
    <mergeCell ref="B9:C9"/>
    <mergeCell ref="B8:E8"/>
    <mergeCell ref="A17:C19"/>
    <mergeCell ref="D17:H19"/>
    <mergeCell ref="I17:N18"/>
  </mergeCells>
  <phoneticPr fontId="16"/>
  <hyperlinks>
    <hyperlink ref="R4" location="入力_公費負担!A1" display="入力フォーム（公営費）に戻る" xr:uid="{64C2B8DF-A707-42EC-90EA-69709369A43E}"/>
    <hyperlink ref="R4:W4" location="入力_公費負担!A105" display="入力フォーム（公営費）に戻る" xr:uid="{80F7B03C-2913-4D43-A8D7-F3F5E42F46E3}"/>
  </hyperlinks>
  <pageMargins left="0.46" right="0.36"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tabColor rgb="FFFFFF00"/>
  </sheetPr>
  <dimension ref="A2:T42"/>
  <sheetViews>
    <sheetView view="pageBreakPreview" zoomScaleNormal="100" zoomScaleSheetLayoutView="100" workbookViewId="0">
      <selection activeCell="M118" sqref="M118:N118"/>
    </sheetView>
  </sheetViews>
  <sheetFormatPr defaultColWidth="6.875" defaultRowHeight="20.25" customHeight="1"/>
  <cols>
    <col min="1" max="1" width="6.875" style="1" customWidth="1"/>
    <col min="2" max="16384" width="6.875" style="1"/>
  </cols>
  <sheetData>
    <row r="2" spans="1:20" ht="20.25" customHeight="1">
      <c r="A2" s="372" t="s">
        <v>309</v>
      </c>
      <c r="B2" s="339"/>
      <c r="C2" s="339"/>
      <c r="D2" s="339"/>
      <c r="E2" s="339"/>
      <c r="F2" s="339"/>
      <c r="G2" s="339"/>
      <c r="H2" s="339"/>
      <c r="I2" s="339"/>
      <c r="J2" s="339"/>
      <c r="K2" s="339"/>
      <c r="L2" s="339"/>
      <c r="M2" s="339"/>
    </row>
    <row r="3" spans="1:20" ht="20.25" customHeight="1">
      <c r="A3" s="39"/>
      <c r="B3" s="39"/>
      <c r="C3" s="39"/>
      <c r="D3" s="39"/>
      <c r="E3" s="39"/>
      <c r="F3" s="39"/>
      <c r="G3" s="39"/>
      <c r="H3" s="39"/>
      <c r="I3" s="39"/>
      <c r="J3" s="39"/>
      <c r="K3" s="39"/>
      <c r="L3" s="39"/>
      <c r="M3" s="39"/>
    </row>
    <row r="4" spans="1:20" ht="20.25" customHeight="1">
      <c r="A4" s="20"/>
    </row>
    <row r="5" spans="1:20" ht="20.25" customHeight="1">
      <c r="A5" s="414" t="str">
        <f>CONCATENATE("　",選管入力用!B4,"候補者","　",入力_公費負担!E4,"　","（以下「甲」という）と")&amp;IF(入力_公費負担!E107="","　　　　　　　　　　　　　　　",CONCATENATE("　",入力_公費負担!E102,"　",入力_公費負担!E106,"　",入力_公費負担!E107))&amp;"（以下「乙」という）は、印刷物の作成について次のとおり契約を締結する。"</f>
        <v>　那覇市議会議員一般選挙候補者　　（以下「甲」という）と　　　　　　　　　　　　　　　（以下「乙」という）は、印刷物の作成について次のとおり契約を締結する。</v>
      </c>
      <c r="B5" s="339"/>
      <c r="C5" s="339"/>
      <c r="D5" s="339"/>
      <c r="E5" s="339"/>
      <c r="F5" s="339"/>
      <c r="G5" s="339"/>
      <c r="H5" s="339"/>
      <c r="I5" s="339"/>
      <c r="J5" s="339"/>
      <c r="K5" s="339"/>
      <c r="L5" s="339"/>
      <c r="M5" s="339"/>
      <c r="O5" s="551" t="s">
        <v>417</v>
      </c>
      <c r="P5" s="551"/>
      <c r="Q5" s="551"/>
      <c r="R5" s="551"/>
      <c r="S5" s="551"/>
      <c r="T5" s="551"/>
    </row>
    <row r="6" spans="1:20" ht="20.25" customHeight="1">
      <c r="A6" s="339"/>
      <c r="B6" s="339"/>
      <c r="C6" s="339"/>
      <c r="D6" s="339"/>
      <c r="E6" s="339"/>
      <c r="F6" s="339"/>
      <c r="G6" s="339"/>
      <c r="H6" s="339"/>
      <c r="I6" s="339"/>
      <c r="J6" s="339"/>
      <c r="K6" s="339"/>
      <c r="L6" s="339"/>
      <c r="M6" s="339"/>
    </row>
    <row r="7" spans="1:20" ht="20.25" customHeight="1">
      <c r="A7" s="339"/>
      <c r="B7" s="339"/>
      <c r="C7" s="339"/>
      <c r="D7" s="339"/>
      <c r="E7" s="339"/>
      <c r="F7" s="339"/>
      <c r="G7" s="339"/>
      <c r="H7" s="339"/>
      <c r="I7" s="339"/>
      <c r="J7" s="339"/>
      <c r="K7" s="339"/>
      <c r="L7" s="339"/>
      <c r="M7" s="339"/>
    </row>
    <row r="8" spans="1:20" ht="20.25" customHeight="1">
      <c r="A8" s="20"/>
    </row>
    <row r="9" spans="1:20" ht="20.25" customHeight="1">
      <c r="A9" s="13">
        <v>1</v>
      </c>
      <c r="B9" s="374" t="s">
        <v>251</v>
      </c>
      <c r="C9" s="339"/>
      <c r="D9" s="339"/>
      <c r="E9" s="519" t="s">
        <v>310</v>
      </c>
      <c r="F9" s="339"/>
      <c r="G9" s="339"/>
      <c r="H9" s="339"/>
      <c r="I9" s="339"/>
      <c r="J9" s="339"/>
      <c r="K9" s="339"/>
      <c r="L9" s="339"/>
      <c r="M9" s="339"/>
    </row>
    <row r="10" spans="1:20" ht="20.25" customHeight="1">
      <c r="A10" s="13"/>
    </row>
    <row r="11" spans="1:20" ht="20.25" customHeight="1">
      <c r="A11" s="13">
        <v>2</v>
      </c>
      <c r="B11" s="374" t="s">
        <v>253</v>
      </c>
      <c r="C11" s="339"/>
      <c r="D11" s="339"/>
      <c r="E11" s="520" t="str">
        <f>IF(入力_公費負担!E109="","　　　　　枚",入力_公費負担!E109)</f>
        <v>　　　　　枚</v>
      </c>
      <c r="F11" s="339"/>
      <c r="G11" s="339"/>
      <c r="H11" s="339"/>
      <c r="I11" s="339"/>
      <c r="J11" s="339"/>
      <c r="K11" s="339"/>
      <c r="L11" s="339"/>
      <c r="M11" s="339"/>
    </row>
    <row r="12" spans="1:20" ht="20.25" customHeight="1">
      <c r="A12" s="13"/>
      <c r="B12" s="38"/>
      <c r="C12" s="38"/>
      <c r="D12" s="38"/>
      <c r="E12" s="57"/>
      <c r="F12" s="57"/>
      <c r="G12" s="57"/>
      <c r="H12" s="57"/>
      <c r="I12" s="57"/>
      <c r="J12" s="57"/>
      <c r="K12" s="57"/>
    </row>
    <row r="13" spans="1:20" ht="20.25" customHeight="1">
      <c r="A13" s="13">
        <v>3</v>
      </c>
      <c r="B13" s="374" t="s">
        <v>254</v>
      </c>
      <c r="C13" s="339"/>
      <c r="D13" s="339"/>
      <c r="E13" s="552">
        <f>IF(入力_公費負担!E110="","円",入力_公費負担!E110)</f>
        <v>0</v>
      </c>
      <c r="F13" s="339"/>
      <c r="G13" s="339"/>
      <c r="H13" s="1" t="s">
        <v>106</v>
      </c>
    </row>
    <row r="14" spans="1:20" ht="20.25" customHeight="1">
      <c r="A14" s="13"/>
      <c r="F14" s="515" t="s">
        <v>255</v>
      </c>
      <c r="G14" s="339"/>
      <c r="H14" s="553" t="str">
        <f>IF(入力_公費負担!E108="","　　円　　　銭",入力_公費負担!E108)</f>
        <v>　　円　　　銭</v>
      </c>
      <c r="I14" s="339"/>
      <c r="J14" s="339"/>
      <c r="K14" s="1" t="s">
        <v>256</v>
      </c>
    </row>
    <row r="15" spans="1:20" ht="20.25" customHeight="1">
      <c r="A15" s="13"/>
    </row>
    <row r="16" spans="1:20" ht="20.25" customHeight="1">
      <c r="A16" s="13">
        <v>4</v>
      </c>
      <c r="B16" s="374" t="s">
        <v>257</v>
      </c>
      <c r="C16" s="339"/>
      <c r="D16" s="339"/>
      <c r="E16" s="516" t="str">
        <f>IF(入力_公費負担!E112="","　　　　年　　月　　日",入力_公費負担!E112)</f>
        <v>　　　　年　　月　　日</v>
      </c>
      <c r="F16" s="339"/>
      <c r="G16" s="339"/>
      <c r="H16" s="339"/>
      <c r="I16" s="339"/>
      <c r="J16" s="339"/>
      <c r="K16" s="339"/>
      <c r="L16" s="339"/>
      <c r="M16" s="339"/>
    </row>
    <row r="17" spans="1:13" ht="20.25" customHeight="1">
      <c r="A17" s="13"/>
      <c r="E17" s="21"/>
      <c r="F17" s="21"/>
      <c r="G17" s="21"/>
      <c r="H17" s="21"/>
      <c r="I17" s="21"/>
      <c r="J17" s="21"/>
      <c r="K17" s="21"/>
      <c r="L17" s="21"/>
      <c r="M17" s="21"/>
    </row>
    <row r="18" spans="1:13" ht="20.25" customHeight="1">
      <c r="A18" s="13">
        <v>5</v>
      </c>
      <c r="B18" s="374" t="s">
        <v>107</v>
      </c>
      <c r="C18" s="339"/>
      <c r="D18" s="339"/>
      <c r="E18" s="380" t="s">
        <v>258</v>
      </c>
      <c r="F18" s="339"/>
      <c r="G18" s="339"/>
      <c r="H18" s="339"/>
      <c r="I18" s="339"/>
      <c r="J18" s="339"/>
      <c r="K18" s="339"/>
      <c r="L18" s="339"/>
      <c r="M18" s="339"/>
    </row>
    <row r="19" spans="1:13" ht="20.25" customHeight="1">
      <c r="A19" s="13"/>
      <c r="E19" s="339"/>
      <c r="F19" s="339"/>
      <c r="G19" s="339"/>
      <c r="H19" s="339"/>
      <c r="I19" s="339"/>
      <c r="J19" s="339"/>
      <c r="K19" s="339"/>
      <c r="L19" s="339"/>
      <c r="M19" s="339"/>
    </row>
    <row r="20" spans="1:13" ht="20.25" customHeight="1">
      <c r="A20" s="13"/>
      <c r="E20" s="339"/>
      <c r="F20" s="339"/>
      <c r="G20" s="339"/>
      <c r="H20" s="339"/>
      <c r="I20" s="339"/>
      <c r="J20" s="339"/>
      <c r="K20" s="339"/>
      <c r="L20" s="339"/>
      <c r="M20" s="339"/>
    </row>
    <row r="21" spans="1:13" ht="20.25" customHeight="1">
      <c r="A21" s="13"/>
      <c r="E21" s="339"/>
      <c r="F21" s="339"/>
      <c r="G21" s="339"/>
      <c r="H21" s="339"/>
      <c r="I21" s="339"/>
      <c r="J21" s="339"/>
      <c r="K21" s="339"/>
      <c r="L21" s="339"/>
      <c r="M21" s="339"/>
    </row>
    <row r="22" spans="1:13" ht="20.25" customHeight="1">
      <c r="A22" s="13"/>
      <c r="E22" s="339"/>
      <c r="F22" s="339"/>
      <c r="G22" s="339"/>
      <c r="H22" s="339"/>
      <c r="I22" s="339"/>
      <c r="J22" s="339"/>
      <c r="K22" s="339"/>
      <c r="L22" s="339"/>
      <c r="M22" s="339"/>
    </row>
    <row r="23" spans="1:13" ht="20.25" customHeight="1">
      <c r="A23" s="13"/>
      <c r="E23" s="339"/>
      <c r="F23" s="339"/>
      <c r="G23" s="339"/>
      <c r="H23" s="339"/>
      <c r="I23" s="339"/>
      <c r="J23" s="339"/>
      <c r="K23" s="339"/>
      <c r="L23" s="339"/>
      <c r="M23" s="339"/>
    </row>
    <row r="24" spans="1:13" ht="20.25" customHeight="1">
      <c r="A24" s="13"/>
      <c r="E24" s="339"/>
      <c r="F24" s="339"/>
      <c r="G24" s="339"/>
      <c r="H24" s="339"/>
      <c r="I24" s="339"/>
      <c r="J24" s="339"/>
      <c r="K24" s="339"/>
      <c r="L24" s="339"/>
      <c r="M24" s="339"/>
    </row>
    <row r="25" spans="1:13" ht="20.25" customHeight="1">
      <c r="A25" s="13"/>
      <c r="E25" s="21"/>
      <c r="F25" s="21"/>
      <c r="G25" s="21"/>
      <c r="H25" s="21"/>
      <c r="I25" s="21"/>
      <c r="J25" s="21"/>
      <c r="K25" s="21"/>
      <c r="L25" s="21"/>
      <c r="M25" s="21"/>
    </row>
    <row r="26" spans="1:13" ht="20.25" customHeight="1">
      <c r="A26" s="13">
        <v>6</v>
      </c>
      <c r="B26" s="1" t="s">
        <v>108</v>
      </c>
    </row>
    <row r="27" spans="1:13" ht="20.25" customHeight="1">
      <c r="A27" s="20"/>
      <c r="B27" s="381" t="str">
        <f>IF(OR(入力_公費負担!E111="",ISERROR(VALUE(入力_公費負担!E111))),"　　年　　月　　日",入力_公費負担!E111)</f>
        <v>　　年　　月　　日</v>
      </c>
      <c r="C27" s="339"/>
      <c r="D27" s="339"/>
      <c r="E27" s="339"/>
    </row>
    <row r="28" spans="1:13" ht="20.25" customHeight="1">
      <c r="A28" s="20"/>
    </row>
    <row r="29" spans="1:13" ht="20.25" customHeight="1">
      <c r="A29" s="20"/>
      <c r="E29" s="376" t="s">
        <v>109</v>
      </c>
      <c r="F29" s="376" t="s">
        <v>4</v>
      </c>
      <c r="G29" s="339"/>
      <c r="H29" s="375" t="str">
        <f>IF(入力_公費負担!E5="","",入力_公費負担!E5)</f>
        <v/>
      </c>
      <c r="I29" s="339"/>
      <c r="J29" s="339"/>
      <c r="K29" s="339"/>
      <c r="L29" s="339"/>
      <c r="M29" s="339"/>
    </row>
    <row r="30" spans="1:13" ht="20.25" customHeight="1">
      <c r="A30" s="20"/>
      <c r="E30" s="339"/>
      <c r="F30" s="13"/>
      <c r="G30" s="13"/>
      <c r="H30" s="458" t="str">
        <f>IF(入力_公費負担!E6="","",入力_公費負担!E6)</f>
        <v/>
      </c>
      <c r="I30" s="339"/>
      <c r="J30" s="339"/>
      <c r="K30" s="339"/>
      <c r="L30" s="339"/>
      <c r="M30" s="339"/>
    </row>
    <row r="31" spans="1:13" ht="20.25" customHeight="1">
      <c r="A31" s="20"/>
      <c r="E31" s="339"/>
      <c r="F31" s="376" t="s">
        <v>3</v>
      </c>
      <c r="G31" s="339"/>
      <c r="H31" s="374" t="str">
        <f>CONCATENATE(選管入力用!B4,"候補者")</f>
        <v>那覇市議会議員一般選挙候補者</v>
      </c>
      <c r="I31" s="339"/>
      <c r="J31" s="339"/>
      <c r="K31" s="339"/>
      <c r="L31" s="339"/>
      <c r="M31" s="339"/>
    </row>
    <row r="32" spans="1:13" ht="20.25" customHeight="1">
      <c r="A32" s="20"/>
      <c r="H32" s="375" t="str">
        <f>IF(入力_公費負担!E4="","",入力_公費負担!E4)</f>
        <v/>
      </c>
      <c r="I32" s="339"/>
      <c r="J32" s="339"/>
      <c r="K32" s="339"/>
      <c r="L32" s="339"/>
      <c r="M32" s="1" t="s">
        <v>75</v>
      </c>
    </row>
    <row r="33" spans="1:13" ht="20.25" customHeight="1">
      <c r="A33" s="38"/>
    </row>
    <row r="34" spans="1:13" ht="20.25" customHeight="1">
      <c r="A34" s="38"/>
      <c r="E34" s="376" t="s">
        <v>110</v>
      </c>
      <c r="F34" s="376" t="s">
        <v>4</v>
      </c>
      <c r="G34" s="339"/>
      <c r="H34" s="375" t="str">
        <f>IF(入力_公費負担!E103="","",入力_公費負担!E103)</f>
        <v/>
      </c>
      <c r="I34" s="339"/>
      <c r="J34" s="339"/>
      <c r="K34" s="339"/>
      <c r="L34" s="339"/>
      <c r="M34" s="339"/>
    </row>
    <row r="35" spans="1:13" ht="20.25" customHeight="1">
      <c r="A35" s="38"/>
      <c r="E35" s="339"/>
      <c r="F35" s="13"/>
      <c r="G35" s="13"/>
      <c r="H35" s="458" t="str">
        <f>IF(入力_公費負担!E104="","",入力_公費負担!E104)</f>
        <v/>
      </c>
      <c r="I35" s="339"/>
      <c r="J35" s="339"/>
      <c r="K35" s="339"/>
      <c r="L35" s="339"/>
      <c r="M35" s="339"/>
    </row>
    <row r="36" spans="1:13" ht="20.25" customHeight="1">
      <c r="A36" s="38"/>
      <c r="E36" s="339"/>
      <c r="F36" s="376" t="s">
        <v>111</v>
      </c>
      <c r="G36" s="339"/>
      <c r="H36" s="375" t="str">
        <f>IF(入力_公費負担!E102="","",入力_公費負担!E102)</f>
        <v/>
      </c>
      <c r="I36" s="339"/>
      <c r="J36" s="339"/>
      <c r="K36" s="339"/>
      <c r="L36" s="339"/>
      <c r="M36" s="339"/>
    </row>
    <row r="37" spans="1:13" ht="20.25" customHeight="1">
      <c r="A37" s="38"/>
      <c r="E37" s="339"/>
      <c r="F37" s="376" t="s">
        <v>112</v>
      </c>
      <c r="G37" s="339"/>
      <c r="H37" s="379" t="str">
        <f>IF(入力_公費負担!E106="","",入力_公費負担!E106)</f>
        <v/>
      </c>
      <c r="I37" s="339"/>
      <c r="J37" s="379" t="str">
        <f>IF(入力_公費負担!E107="","",入力_公費負担!E107)</f>
        <v/>
      </c>
      <c r="K37" s="339"/>
      <c r="L37" s="339"/>
      <c r="M37" s="1" t="s">
        <v>75</v>
      </c>
    </row>
    <row r="38" spans="1:13" ht="20.25" customHeight="1">
      <c r="A38" s="38"/>
    </row>
    <row r="39" spans="1:13" ht="20.25" customHeight="1">
      <c r="A39" s="16"/>
    </row>
    <row r="40" spans="1:13" ht="20.25" customHeight="1">
      <c r="A40" s="16"/>
    </row>
    <row r="41" spans="1:13" ht="20.25" customHeight="1">
      <c r="A41" s="16"/>
    </row>
    <row r="42" spans="1:13" ht="20.25" customHeight="1">
      <c r="A42" s="16"/>
    </row>
  </sheetData>
  <sheetProtection algorithmName="SHA-512" hashValue="KfE7Urmd5WVyftfUQBjq0BV2g0aZqcLqJ7eTohZmTxxR/zdBDUj8NieLKu7FpYlt4XAGX2j4toQliparY0zlMw==" saltValue="RkTX2mk8Fe89fKTN3v1a6w==" spinCount="100000" sheet="1" objects="1" scenarios="1"/>
  <mergeCells count="32">
    <mergeCell ref="E16:M16"/>
    <mergeCell ref="E29:E31"/>
    <mergeCell ref="H37:I37"/>
    <mergeCell ref="F31:G31"/>
    <mergeCell ref="H35:M35"/>
    <mergeCell ref="F37:G37"/>
    <mergeCell ref="H31:M31"/>
    <mergeCell ref="H34:M34"/>
    <mergeCell ref="F36:G36"/>
    <mergeCell ref="H36:M36"/>
    <mergeCell ref="F29:G29"/>
    <mergeCell ref="A2:M2"/>
    <mergeCell ref="B9:D9"/>
    <mergeCell ref="B11:D11"/>
    <mergeCell ref="E9:M9"/>
    <mergeCell ref="E11:M11"/>
    <mergeCell ref="O5:T5"/>
    <mergeCell ref="A5:M7"/>
    <mergeCell ref="B13:D13"/>
    <mergeCell ref="E34:E37"/>
    <mergeCell ref="F34:G34"/>
    <mergeCell ref="B16:D16"/>
    <mergeCell ref="H29:M29"/>
    <mergeCell ref="E18:M24"/>
    <mergeCell ref="H30:M30"/>
    <mergeCell ref="H32:L32"/>
    <mergeCell ref="E13:G13"/>
    <mergeCell ref="F14:G14"/>
    <mergeCell ref="H14:J14"/>
    <mergeCell ref="B18:D18"/>
    <mergeCell ref="J37:L37"/>
    <mergeCell ref="B27:E27"/>
  </mergeCells>
  <phoneticPr fontId="16"/>
  <hyperlinks>
    <hyperlink ref="O5" location="入力_公費負担!A1" display="入力フォーム（公営費）に戻る" xr:uid="{03C18997-0939-4AF2-B028-42496CE464D9}"/>
    <hyperlink ref="O5:T5" location="入力_公費負担!A105" display="入力フォーム（公営費）に戻る" xr:uid="{9424A8EC-9273-405D-82CA-649B18E9489C}"/>
  </hyperlinks>
  <pageMargins left="0.71" right="0.52"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tabColor rgb="FFFFFF00"/>
  </sheetPr>
  <dimension ref="B1:W44"/>
  <sheetViews>
    <sheetView view="pageBreakPreview" zoomScaleNormal="100" zoomScaleSheetLayoutView="100" workbookViewId="0">
      <selection activeCell="M118" sqref="M118:N118"/>
    </sheetView>
  </sheetViews>
  <sheetFormatPr defaultColWidth="6.75" defaultRowHeight="21" customHeight="1"/>
  <cols>
    <col min="1" max="1" width="1.875" style="1" customWidth="1"/>
    <col min="2" max="3" width="6.75" style="1" customWidth="1"/>
    <col min="4" max="4" width="8.5" style="1" bestFit="1" customWidth="1"/>
    <col min="5" max="15" width="6.75" style="1" customWidth="1"/>
    <col min="16" max="16" width="1.875" style="1" customWidth="1"/>
    <col min="17" max="17" width="6.75" style="1" customWidth="1"/>
    <col min="18" max="16384" width="6.75" style="1"/>
  </cols>
  <sheetData>
    <row r="1" spans="2:23" ht="21" customHeight="1">
      <c r="B1" s="1" t="s">
        <v>311</v>
      </c>
    </row>
    <row r="2" spans="2:23" ht="21" customHeight="1">
      <c r="L2" s="389">
        <f>DATEVALUE(選管入力用!B2)+1</f>
        <v>45859</v>
      </c>
      <c r="M2" s="339"/>
      <c r="N2" s="339"/>
      <c r="O2" s="339"/>
    </row>
    <row r="3" spans="2:23" ht="21" customHeight="1">
      <c r="B3" s="372" t="s">
        <v>312</v>
      </c>
      <c r="C3" s="339"/>
      <c r="D3" s="339"/>
      <c r="E3" s="339"/>
      <c r="F3" s="339"/>
      <c r="G3" s="339"/>
      <c r="H3" s="339"/>
      <c r="I3" s="339"/>
      <c r="J3" s="339"/>
      <c r="K3" s="339"/>
      <c r="L3" s="339"/>
      <c r="M3" s="339"/>
      <c r="N3" s="339"/>
      <c r="O3" s="339"/>
    </row>
    <row r="4" spans="2:23" ht="21" customHeight="1">
      <c r="B4" s="39"/>
      <c r="C4" s="39"/>
      <c r="D4" s="39"/>
      <c r="E4" s="39"/>
      <c r="F4" s="39"/>
      <c r="G4" s="39"/>
      <c r="H4" s="39"/>
      <c r="I4" s="39"/>
      <c r="J4" s="39"/>
      <c r="K4" s="39"/>
      <c r="L4" s="39"/>
      <c r="M4" s="39"/>
      <c r="N4" s="39"/>
      <c r="O4" s="39"/>
      <c r="R4" s="551" t="s">
        <v>417</v>
      </c>
      <c r="S4" s="551"/>
      <c r="T4" s="551"/>
      <c r="U4" s="551"/>
      <c r="V4" s="551"/>
      <c r="W4" s="551"/>
    </row>
    <row r="5" spans="2:23" ht="11.25" customHeight="1">
      <c r="C5" s="381"/>
      <c r="D5" s="339"/>
      <c r="E5" s="339"/>
      <c r="F5" s="339"/>
    </row>
    <row r="6" spans="2:23" ht="21" customHeight="1">
      <c r="C6" s="381" t="s">
        <v>77</v>
      </c>
      <c r="D6" s="339"/>
      <c r="E6" s="339"/>
      <c r="F6" s="339"/>
    </row>
    <row r="7" spans="2:23" ht="21" customHeight="1">
      <c r="C7" s="381" t="s">
        <v>78</v>
      </c>
      <c r="D7" s="339"/>
      <c r="E7" s="381" t="str">
        <f>選管入力用!B5</f>
        <v>前原　常雄</v>
      </c>
      <c r="F7" s="339"/>
      <c r="G7" s="1" t="s">
        <v>76</v>
      </c>
    </row>
    <row r="8" spans="2:23" ht="21" customHeight="1">
      <c r="J8" s="1" t="str">
        <f>CONCATENATE(選管入力用!B2,"執行")</f>
        <v>令和７年７月２０日執行</v>
      </c>
    </row>
    <row r="9" spans="2:23" ht="21" customHeight="1">
      <c r="J9" s="1" t="str">
        <f>選管入力用!B4</f>
        <v>那覇市議会議員一般選挙</v>
      </c>
    </row>
    <row r="10" spans="2:23" ht="21" customHeight="1">
      <c r="J10" s="374" t="s">
        <v>2</v>
      </c>
      <c r="K10" s="339"/>
      <c r="L10" s="374" t="str">
        <f>IF(入力_公費負担!E4="","",入力_公費負担!E4)</f>
        <v/>
      </c>
      <c r="M10" s="339"/>
      <c r="N10" s="339"/>
      <c r="O10" s="1" t="s">
        <v>75</v>
      </c>
    </row>
    <row r="11" spans="2:23" ht="21" customHeight="1">
      <c r="J11" s="38"/>
      <c r="K11" s="38"/>
      <c r="L11" s="38"/>
      <c r="M11" s="38"/>
      <c r="N11" s="38"/>
    </row>
    <row r="12" spans="2:23" ht="21" customHeight="1">
      <c r="B12" s="380" t="s">
        <v>313</v>
      </c>
      <c r="C12" s="339"/>
      <c r="D12" s="339"/>
      <c r="E12" s="339"/>
      <c r="F12" s="339"/>
      <c r="G12" s="339"/>
      <c r="H12" s="339"/>
      <c r="I12" s="339"/>
      <c r="J12" s="339"/>
      <c r="K12" s="339"/>
      <c r="L12" s="339"/>
      <c r="M12" s="339"/>
      <c r="N12" s="339"/>
    </row>
    <row r="13" spans="2:23" ht="21" customHeight="1">
      <c r="B13" s="339"/>
      <c r="C13" s="339"/>
      <c r="D13" s="339"/>
      <c r="E13" s="339"/>
      <c r="F13" s="339"/>
      <c r="G13" s="339"/>
      <c r="H13" s="339"/>
      <c r="I13" s="339"/>
      <c r="J13" s="339"/>
      <c r="K13" s="339"/>
      <c r="L13" s="339"/>
      <c r="M13" s="339"/>
      <c r="N13" s="339"/>
    </row>
    <row r="14" spans="2:23" ht="21" customHeight="1">
      <c r="J14" s="38"/>
      <c r="K14" s="38"/>
      <c r="L14" s="38"/>
      <c r="M14" s="38"/>
      <c r="N14" s="38"/>
    </row>
    <row r="15" spans="2:23" ht="21" customHeight="1">
      <c r="B15" s="13">
        <v>1</v>
      </c>
      <c r="C15" s="1" t="s">
        <v>84</v>
      </c>
      <c r="E15" s="468" t="str">
        <f>IF(入力_公費負担!E111="","　　　　年　　月　　日",入力_公費負担!E111)</f>
        <v>　　　　年　　月　　日</v>
      </c>
      <c r="F15" s="339"/>
      <c r="G15" s="339"/>
      <c r="H15" s="339"/>
      <c r="I15" s="339"/>
      <c r="J15" s="38"/>
      <c r="K15" s="38"/>
      <c r="L15" s="38"/>
      <c r="M15" s="38"/>
      <c r="N15" s="38"/>
    </row>
    <row r="16" spans="2:23" ht="21" customHeight="1">
      <c r="B16" s="13"/>
      <c r="E16" s="53"/>
      <c r="F16" s="53"/>
      <c r="G16" s="53"/>
      <c r="H16" s="53"/>
      <c r="I16" s="53"/>
      <c r="J16" s="38"/>
      <c r="K16" s="38"/>
      <c r="L16" s="38"/>
      <c r="M16" s="38"/>
      <c r="N16" s="38"/>
    </row>
    <row r="17" spans="2:15" ht="21" customHeight="1">
      <c r="B17" s="13">
        <v>2</v>
      </c>
      <c r="C17" s="1" t="s">
        <v>85</v>
      </c>
      <c r="J17" s="38"/>
      <c r="K17" s="38"/>
      <c r="L17" s="38"/>
      <c r="M17" s="38"/>
      <c r="N17" s="38"/>
    </row>
    <row r="18" spans="2:15" ht="21" customHeight="1">
      <c r="B18" s="13"/>
      <c r="D18" s="376" t="s">
        <v>123</v>
      </c>
      <c r="E18" s="339"/>
      <c r="F18" s="375" t="str">
        <f>IF(入力_公費負担!E102="","",入力_公費負担!E102)</f>
        <v/>
      </c>
      <c r="G18" s="339"/>
      <c r="H18" s="339"/>
      <c r="I18" s="339"/>
      <c r="J18" s="339"/>
      <c r="K18" s="339"/>
      <c r="L18" s="339"/>
      <c r="M18" s="38"/>
      <c r="N18" s="38"/>
    </row>
    <row r="19" spans="2:15" ht="21" customHeight="1">
      <c r="B19" s="13"/>
      <c r="D19" s="379" t="s">
        <v>4</v>
      </c>
      <c r="E19" s="339"/>
      <c r="F19" s="375" t="str">
        <f>IF(入力_公費負担!E103="","",入力_公費負担!E103)</f>
        <v/>
      </c>
      <c r="G19" s="339"/>
      <c r="H19" s="339"/>
      <c r="I19" s="339"/>
      <c r="J19" s="339"/>
      <c r="K19" s="339"/>
      <c r="L19" s="339"/>
      <c r="M19" s="38"/>
      <c r="N19" s="38"/>
    </row>
    <row r="20" spans="2:15" ht="21" customHeight="1">
      <c r="B20" s="13"/>
      <c r="D20" s="42"/>
      <c r="E20" s="42"/>
      <c r="F20" s="458" t="str">
        <f>IF(入力_公費負担!E104="","",入力_公費負担!E104)</f>
        <v/>
      </c>
      <c r="G20" s="339"/>
      <c r="H20" s="339"/>
      <c r="I20" s="339"/>
      <c r="J20" s="339"/>
      <c r="K20" s="339"/>
      <c r="L20" s="339"/>
      <c r="M20" s="38"/>
      <c r="N20" s="38"/>
    </row>
    <row r="21" spans="2:15" ht="21" customHeight="1">
      <c r="B21" s="13"/>
      <c r="D21" s="379" t="s">
        <v>206</v>
      </c>
      <c r="E21" s="339"/>
      <c r="F21" s="379" t="str">
        <f>IF(入力_公費負担!E106="","",入力_公費負担!E106)</f>
        <v/>
      </c>
      <c r="G21" s="339"/>
      <c r="H21" s="339"/>
      <c r="I21" s="375" t="str">
        <f>IF(入力_公費負担!E107="","",入力_公費負担!E107)</f>
        <v/>
      </c>
      <c r="J21" s="339"/>
      <c r="K21" s="339"/>
      <c r="L21" s="339"/>
    </row>
    <row r="22" spans="2:15" ht="21" customHeight="1">
      <c r="B22" s="13"/>
      <c r="D22" s="42"/>
      <c r="E22" s="42"/>
      <c r="F22" s="42"/>
      <c r="G22" s="42"/>
      <c r="H22" s="42"/>
      <c r="I22" s="42"/>
      <c r="J22" s="42"/>
      <c r="K22" s="42"/>
      <c r="L22" s="42"/>
    </row>
    <row r="23" spans="2:15" ht="21" customHeight="1">
      <c r="B23" s="13">
        <v>3</v>
      </c>
      <c r="C23" s="1" t="s">
        <v>262</v>
      </c>
      <c r="D23" s="42"/>
      <c r="E23" s="524" t="str">
        <f>IF(入力_公費負担!E109="","",IF(入力_公費負担!E109&lt;=選管入力用!B8,入力_公費負担!E109,選管入力用!B8))</f>
        <v/>
      </c>
      <c r="F23" s="339"/>
      <c r="G23" s="339"/>
      <c r="H23" s="339"/>
      <c r="I23" s="42"/>
      <c r="J23" s="42"/>
      <c r="K23" s="42"/>
      <c r="L23" s="42"/>
    </row>
    <row r="24" spans="2:15" ht="21" customHeight="1">
      <c r="D24" s="42"/>
      <c r="E24" s="42"/>
    </row>
    <row r="25" spans="2:15" ht="23.25" customHeight="1">
      <c r="B25" s="21"/>
      <c r="C25" s="344" t="s">
        <v>209</v>
      </c>
      <c r="D25" s="352"/>
      <c r="E25" s="352"/>
      <c r="F25" s="343"/>
      <c r="G25" s="331" t="s">
        <v>263</v>
      </c>
      <c r="H25" s="352"/>
      <c r="I25" s="352"/>
      <c r="J25" s="343"/>
      <c r="K25" s="342" t="s">
        <v>264</v>
      </c>
      <c r="L25" s="352"/>
      <c r="M25" s="352"/>
      <c r="N25" s="343"/>
      <c r="O25" s="43"/>
    </row>
    <row r="26" spans="2:15" ht="23.25" customHeight="1">
      <c r="B26" s="21"/>
      <c r="C26" s="344" t="s">
        <v>265</v>
      </c>
      <c r="D26" s="352"/>
      <c r="E26" s="352"/>
      <c r="F26" s="343"/>
      <c r="G26" s="522" t="s">
        <v>266</v>
      </c>
      <c r="H26" s="352"/>
      <c r="I26" s="352"/>
      <c r="J26" s="52"/>
      <c r="K26" s="523" t="s">
        <v>266</v>
      </c>
      <c r="L26" s="352"/>
      <c r="M26" s="352"/>
      <c r="N26" s="51"/>
      <c r="O26" s="43"/>
    </row>
    <row r="27" spans="2:15" ht="23.25" customHeight="1">
      <c r="B27" s="21"/>
      <c r="C27" s="344" t="s">
        <v>267</v>
      </c>
      <c r="D27" s="352"/>
      <c r="E27" s="352"/>
      <c r="F27" s="343"/>
      <c r="G27" s="511" t="str">
        <f>IF(入力_公費負担!E109="","",入力_公費負担!E109)</f>
        <v/>
      </c>
      <c r="H27" s="352"/>
      <c r="I27" s="352"/>
      <c r="J27" s="343"/>
      <c r="K27" s="521">
        <f>IF(G27&lt;=選管入力用!B8,G27,選管入力用!B8)</f>
        <v>371</v>
      </c>
      <c r="L27" s="352"/>
      <c r="M27" s="352"/>
      <c r="N27" s="343"/>
      <c r="O27" s="43"/>
    </row>
    <row r="28" spans="2:15" ht="23.25" customHeight="1">
      <c r="B28" s="21"/>
      <c r="C28" s="344" t="s">
        <v>268</v>
      </c>
      <c r="D28" s="352"/>
      <c r="E28" s="352"/>
      <c r="F28" s="343"/>
      <c r="G28" s="511" t="str">
        <f>G27</f>
        <v/>
      </c>
      <c r="H28" s="352"/>
      <c r="I28" s="352"/>
      <c r="J28" s="343"/>
      <c r="K28" s="521">
        <f>K27</f>
        <v>371</v>
      </c>
      <c r="L28" s="352"/>
      <c r="M28" s="352"/>
      <c r="N28" s="343"/>
    </row>
    <row r="29" spans="2:15" ht="23.25" customHeight="1">
      <c r="B29" s="50"/>
      <c r="C29" s="344" t="s">
        <v>6</v>
      </c>
      <c r="D29" s="352"/>
      <c r="E29" s="352"/>
      <c r="F29" s="343"/>
      <c r="G29" s="331"/>
      <c r="H29" s="352"/>
      <c r="I29" s="352"/>
      <c r="J29" s="343"/>
      <c r="K29" s="342"/>
      <c r="L29" s="352"/>
      <c r="M29" s="352"/>
      <c r="N29" s="343"/>
      <c r="O29" s="49"/>
    </row>
    <row r="30" spans="2:15" ht="21" customHeight="1">
      <c r="B30" s="21"/>
      <c r="C30" s="21"/>
      <c r="D30" s="21"/>
      <c r="E30" s="21"/>
      <c r="F30" s="21"/>
      <c r="G30" s="49"/>
      <c r="H30" s="49"/>
      <c r="I30" s="49"/>
      <c r="J30" s="49"/>
      <c r="K30" s="49"/>
      <c r="L30" s="49"/>
      <c r="M30" s="49"/>
      <c r="N30" s="49"/>
      <c r="O30" s="49"/>
    </row>
    <row r="31" spans="2:15" ht="21" customHeight="1">
      <c r="B31" s="1" t="s">
        <v>96</v>
      </c>
    </row>
    <row r="32" spans="2:15" ht="18" customHeight="1">
      <c r="B32" s="75" t="s">
        <v>128</v>
      </c>
      <c r="C32" s="380" t="s">
        <v>314</v>
      </c>
      <c r="D32" s="339"/>
      <c r="E32" s="339"/>
      <c r="F32" s="339"/>
      <c r="G32" s="339"/>
      <c r="H32" s="339"/>
      <c r="I32" s="339"/>
      <c r="J32" s="339"/>
      <c r="K32" s="339"/>
      <c r="L32" s="339"/>
      <c r="M32" s="339"/>
      <c r="N32" s="339"/>
      <c r="O32" s="339"/>
    </row>
    <row r="33" spans="2:15" ht="18" customHeight="1">
      <c r="B33" s="28"/>
      <c r="C33" s="339"/>
      <c r="D33" s="339"/>
      <c r="E33" s="339"/>
      <c r="F33" s="339"/>
      <c r="G33" s="339"/>
      <c r="H33" s="339"/>
      <c r="I33" s="339"/>
      <c r="J33" s="339"/>
      <c r="K33" s="339"/>
      <c r="L33" s="339"/>
      <c r="M33" s="339"/>
      <c r="N33" s="339"/>
      <c r="O33" s="339"/>
    </row>
    <row r="34" spans="2:15" ht="18" customHeight="1">
      <c r="B34" s="75" t="s">
        <v>119</v>
      </c>
      <c r="C34" s="380" t="s">
        <v>315</v>
      </c>
      <c r="D34" s="339"/>
      <c r="E34" s="339"/>
      <c r="F34" s="339"/>
      <c r="G34" s="339"/>
      <c r="H34" s="339"/>
      <c r="I34" s="339"/>
      <c r="J34" s="339"/>
      <c r="K34" s="339"/>
      <c r="L34" s="339"/>
      <c r="M34" s="339"/>
      <c r="N34" s="339"/>
      <c r="O34" s="339"/>
    </row>
    <row r="35" spans="2:15" ht="18" customHeight="1">
      <c r="B35" s="28"/>
      <c r="C35" s="339"/>
      <c r="D35" s="339"/>
      <c r="E35" s="339"/>
      <c r="F35" s="339"/>
      <c r="G35" s="339"/>
      <c r="H35" s="339"/>
      <c r="I35" s="339"/>
      <c r="J35" s="339"/>
      <c r="K35" s="339"/>
      <c r="L35" s="339"/>
      <c r="M35" s="339"/>
      <c r="N35" s="339"/>
      <c r="O35" s="339"/>
    </row>
    <row r="36" spans="2:15" ht="18" customHeight="1">
      <c r="B36" s="75" t="s">
        <v>131</v>
      </c>
      <c r="C36" s="380" t="s">
        <v>316</v>
      </c>
      <c r="D36" s="339"/>
      <c r="E36" s="339"/>
      <c r="F36" s="339"/>
      <c r="G36" s="339"/>
      <c r="H36" s="339"/>
      <c r="I36" s="339"/>
      <c r="J36" s="339"/>
      <c r="K36" s="339"/>
      <c r="L36" s="339"/>
      <c r="M36" s="339"/>
      <c r="N36" s="339"/>
      <c r="O36" s="339"/>
    </row>
    <row r="37" spans="2:15" ht="18" customHeight="1">
      <c r="B37" s="28"/>
      <c r="C37" s="339"/>
      <c r="D37" s="339"/>
      <c r="E37" s="339"/>
      <c r="F37" s="339"/>
      <c r="G37" s="339"/>
      <c r="H37" s="339"/>
      <c r="I37" s="339"/>
      <c r="J37" s="339"/>
      <c r="K37" s="339"/>
      <c r="L37" s="339"/>
      <c r="M37" s="339"/>
      <c r="N37" s="339"/>
      <c r="O37" s="339"/>
    </row>
    <row r="38" spans="2:15" ht="19.5" customHeight="1">
      <c r="B38" s="28"/>
      <c r="C38" s="414"/>
      <c r="D38" s="339"/>
      <c r="E38" s="339"/>
      <c r="F38" s="339"/>
      <c r="G38" s="339"/>
      <c r="H38" s="339"/>
      <c r="I38" s="339"/>
      <c r="J38" s="339"/>
      <c r="K38" s="339"/>
      <c r="L38" s="339"/>
      <c r="M38" s="339"/>
      <c r="N38" s="339"/>
      <c r="O38" s="339"/>
    </row>
    <row r="39" spans="2:15" ht="19.5" customHeight="1">
      <c r="B39" s="28"/>
      <c r="C39" s="414"/>
      <c r="D39" s="339"/>
      <c r="E39" s="339"/>
      <c r="F39" s="339"/>
      <c r="G39" s="339"/>
      <c r="H39" s="339"/>
      <c r="I39" s="339"/>
      <c r="J39" s="339"/>
      <c r="K39" s="339"/>
      <c r="L39" s="339"/>
      <c r="M39" s="339"/>
      <c r="N39" s="339"/>
      <c r="O39" s="339"/>
    </row>
    <row r="40" spans="2:15" ht="19.5" customHeight="1">
      <c r="B40" s="28"/>
      <c r="C40" s="21"/>
      <c r="D40" s="21"/>
      <c r="E40" s="21"/>
      <c r="F40" s="21"/>
      <c r="G40" s="21"/>
      <c r="H40" s="21"/>
      <c r="I40" s="21"/>
      <c r="J40" s="21"/>
      <c r="K40" s="21"/>
      <c r="L40" s="21"/>
      <c r="M40" s="21"/>
      <c r="N40" s="21"/>
      <c r="O40" s="21"/>
    </row>
    <row r="41" spans="2:15" ht="19.5" customHeight="1">
      <c r="B41" s="28"/>
      <c r="C41" s="21"/>
      <c r="D41" s="21"/>
      <c r="E41" s="21"/>
      <c r="F41" s="21"/>
      <c r="G41" s="21"/>
      <c r="H41" s="21"/>
      <c r="I41" s="21"/>
      <c r="J41" s="21"/>
      <c r="K41" s="21"/>
      <c r="L41" s="21"/>
      <c r="M41" s="21"/>
      <c r="N41" s="21"/>
      <c r="O41" s="21"/>
    </row>
    <row r="42" spans="2:15" ht="19.5" customHeight="1">
      <c r="B42" s="28"/>
      <c r="C42" s="21"/>
      <c r="D42" s="21"/>
      <c r="E42" s="21"/>
      <c r="F42" s="21"/>
      <c r="G42" s="21"/>
      <c r="H42" s="21"/>
      <c r="I42" s="21"/>
      <c r="J42" s="21"/>
      <c r="K42" s="21"/>
      <c r="L42" s="21"/>
      <c r="M42" s="21"/>
      <c r="N42" s="21"/>
      <c r="O42" s="21"/>
    </row>
    <row r="43" spans="2:15" ht="19.5" customHeight="1"/>
    <row r="44" spans="2:15" ht="11.25" customHeight="1">
      <c r="B44" s="28"/>
    </row>
  </sheetData>
  <sheetProtection algorithmName="SHA-512" hashValue="8IebZOf1z+I3a81UH9YkY+MxPbevWsl/S33/w5dUFsEjx3OpD90sWKBUx9rvv1H9hIsRSqJoVz740ifGIC5EcA==" saltValue="xLQGT1kcuUP4EaMoNaUBsA==" spinCount="100000" sheet="1" objects="1" scenarios="1"/>
  <mergeCells count="40">
    <mergeCell ref="L2:O2"/>
    <mergeCell ref="B12:N13"/>
    <mergeCell ref="C7:D7"/>
    <mergeCell ref="E7:F7"/>
    <mergeCell ref="B3:O3"/>
    <mergeCell ref="C5:F5"/>
    <mergeCell ref="C6:F6"/>
    <mergeCell ref="L10:N10"/>
    <mergeCell ref="J10:K10"/>
    <mergeCell ref="E15:I15"/>
    <mergeCell ref="D18:E18"/>
    <mergeCell ref="F18:L18"/>
    <mergeCell ref="D21:E21"/>
    <mergeCell ref="F21:H21"/>
    <mergeCell ref="I21:L21"/>
    <mergeCell ref="D19:E19"/>
    <mergeCell ref="F19:L19"/>
    <mergeCell ref="C27:F27"/>
    <mergeCell ref="C28:F28"/>
    <mergeCell ref="G28:J28"/>
    <mergeCell ref="K28:N28"/>
    <mergeCell ref="F20:L20"/>
    <mergeCell ref="G27:J27"/>
    <mergeCell ref="K27:N27"/>
    <mergeCell ref="R4:W4"/>
    <mergeCell ref="C39:O39"/>
    <mergeCell ref="E23:H23"/>
    <mergeCell ref="C25:F25"/>
    <mergeCell ref="G25:J25"/>
    <mergeCell ref="K25:N25"/>
    <mergeCell ref="G26:I26"/>
    <mergeCell ref="K26:M26"/>
    <mergeCell ref="C38:O38"/>
    <mergeCell ref="C26:F26"/>
    <mergeCell ref="C36:O37"/>
    <mergeCell ref="C34:O35"/>
    <mergeCell ref="C32:O33"/>
    <mergeCell ref="C29:F29"/>
    <mergeCell ref="G29:J29"/>
    <mergeCell ref="K29:N29"/>
  </mergeCells>
  <phoneticPr fontId="16"/>
  <hyperlinks>
    <hyperlink ref="R4" location="入力_公費負担!A1" display="入力フォーム（公営費）に戻る" xr:uid="{01699FBD-365F-4CF7-8B5D-B9ED60539B77}"/>
    <hyperlink ref="R4:W4" location="入力_公費負担!A105" display="入力フォーム（公営費）に戻る" xr:uid="{5C51404A-4E0F-4254-B288-4293884DDC2E}"/>
  </hyperlinks>
  <pageMargins left="0.34" right="0.34" top="0.57999999999999996" bottom="0.52"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0070C0"/>
    <pageSetUpPr fitToPage="1"/>
  </sheetPr>
  <dimension ref="A2:T45"/>
  <sheetViews>
    <sheetView view="pageBreakPreview" zoomScale="85" zoomScaleNormal="100" zoomScaleSheetLayoutView="85" workbookViewId="0">
      <selection activeCell="M118" sqref="M118:N118"/>
    </sheetView>
  </sheetViews>
  <sheetFormatPr defaultColWidth="6.875" defaultRowHeight="20.25" customHeight="1"/>
  <cols>
    <col min="1" max="1" width="6.875" style="1" customWidth="1"/>
    <col min="2" max="16384" width="6.875" style="1"/>
  </cols>
  <sheetData>
    <row r="2" spans="1:20" ht="20.25" customHeight="1">
      <c r="A2" s="372" t="s">
        <v>97</v>
      </c>
      <c r="B2" s="339"/>
      <c r="C2" s="339"/>
      <c r="D2" s="339"/>
      <c r="E2" s="339"/>
      <c r="F2" s="339"/>
      <c r="G2" s="339"/>
      <c r="H2" s="339"/>
      <c r="I2" s="339"/>
      <c r="J2" s="339"/>
      <c r="K2" s="339"/>
      <c r="L2" s="339"/>
      <c r="M2" s="339"/>
    </row>
    <row r="3" spans="1:20" ht="20.25" customHeight="1">
      <c r="A3" s="23"/>
    </row>
    <row r="4" spans="1:20" ht="20.25" customHeight="1">
      <c r="A4" s="373" t="str">
        <f>CONCATENATE("　",選管入力用!B4,"候補者","　",入力_公費負担!E4,"　","（以下「甲」という）と","　",入力_公費負担!E7,"　",入力_公費負担!E11,"　",入力_公費負担!E12,"　","（以下「乙」という）は、選挙運動のため自動車の運送について次のとおり契約する。")</f>
        <v>　那覇市議会議員一般選挙候補者　　（以下「甲」という）と　　　　（以下「乙」という）は、選挙運動のため自動車の運送について次のとおり契約する。</v>
      </c>
      <c r="B4" s="339"/>
      <c r="C4" s="339"/>
      <c r="D4" s="339"/>
      <c r="E4" s="339"/>
      <c r="F4" s="339"/>
      <c r="G4" s="339"/>
      <c r="H4" s="339"/>
      <c r="I4" s="339"/>
      <c r="J4" s="339"/>
      <c r="K4" s="339"/>
      <c r="L4" s="339"/>
      <c r="M4" s="339"/>
      <c r="O4" s="371" t="s">
        <v>417</v>
      </c>
      <c r="P4" s="371"/>
      <c r="Q4" s="371"/>
      <c r="R4" s="371"/>
      <c r="S4" s="371"/>
      <c r="T4" s="371"/>
    </row>
    <row r="5" spans="1:20" ht="20.25" customHeight="1">
      <c r="A5" s="339"/>
      <c r="B5" s="339"/>
      <c r="C5" s="339"/>
      <c r="D5" s="339"/>
      <c r="E5" s="339"/>
      <c r="F5" s="339"/>
      <c r="G5" s="339"/>
      <c r="H5" s="339"/>
      <c r="I5" s="339"/>
      <c r="J5" s="339"/>
      <c r="K5" s="339"/>
      <c r="L5" s="339"/>
      <c r="M5" s="339"/>
    </row>
    <row r="6" spans="1:20" ht="20.25" customHeight="1">
      <c r="A6" s="339"/>
      <c r="B6" s="339"/>
      <c r="C6" s="339"/>
      <c r="D6" s="339"/>
      <c r="E6" s="339"/>
      <c r="F6" s="339"/>
      <c r="G6" s="339"/>
      <c r="H6" s="339"/>
      <c r="I6" s="339"/>
      <c r="J6" s="339"/>
      <c r="K6" s="339"/>
      <c r="L6" s="339"/>
      <c r="M6" s="339"/>
    </row>
    <row r="7" spans="1:20" ht="20.25" customHeight="1">
      <c r="A7" s="16"/>
    </row>
    <row r="8" spans="1:20" ht="20.25" customHeight="1">
      <c r="A8" s="4">
        <v>1</v>
      </c>
      <c r="B8" s="374" t="s">
        <v>98</v>
      </c>
      <c r="C8" s="339"/>
      <c r="D8" s="339"/>
      <c r="E8" s="1" t="s">
        <v>99</v>
      </c>
    </row>
    <row r="9" spans="1:20" ht="20.25" customHeight="1">
      <c r="A9" s="4"/>
    </row>
    <row r="10" spans="1:20" ht="20.25" customHeight="1">
      <c r="A10" s="4">
        <v>2</v>
      </c>
      <c r="B10" s="374" t="s">
        <v>100</v>
      </c>
      <c r="C10" s="339"/>
      <c r="D10" s="339"/>
      <c r="E10" s="375" t="str">
        <f>IF(入力_公費負担!E16="","",入力_公費負担!E16)</f>
        <v/>
      </c>
      <c r="F10" s="374"/>
      <c r="G10" s="374"/>
      <c r="H10" s="374"/>
      <c r="I10" s="375" t="str">
        <f>IF(入力_公費負担!I16="","",入力_公費負担!I16)</f>
        <v/>
      </c>
      <c r="J10" s="374"/>
      <c r="K10" s="374"/>
      <c r="L10" s="374"/>
      <c r="M10" s="374"/>
    </row>
    <row r="11" spans="1:20" ht="20.25" customHeight="1">
      <c r="A11" s="22"/>
      <c r="B11" s="1" t="s">
        <v>101</v>
      </c>
      <c r="E11" s="374"/>
      <c r="F11" s="374"/>
      <c r="G11" s="374"/>
      <c r="H11" s="374"/>
      <c r="I11" s="374"/>
      <c r="J11" s="374"/>
      <c r="K11" s="374"/>
      <c r="L11" s="374"/>
      <c r="M11" s="374"/>
    </row>
    <row r="12" spans="1:20" ht="20.25" customHeight="1">
      <c r="A12" s="22"/>
    </row>
    <row r="13" spans="1:20" ht="20.25" customHeight="1">
      <c r="A13" s="22">
        <v>3</v>
      </c>
      <c r="B13" s="374" t="s">
        <v>102</v>
      </c>
      <c r="C13" s="339"/>
      <c r="D13" s="339"/>
      <c r="E13" s="376" t="s">
        <v>103</v>
      </c>
      <c r="F13" s="339"/>
      <c r="G13" s="339"/>
    </row>
    <row r="14" spans="1:20" ht="20.25" customHeight="1">
      <c r="A14" s="4"/>
    </row>
    <row r="15" spans="1:20" ht="20.25" customHeight="1">
      <c r="A15" s="4">
        <v>4</v>
      </c>
      <c r="B15" s="374" t="s">
        <v>104</v>
      </c>
      <c r="C15" s="339"/>
      <c r="D15" s="339"/>
      <c r="E15" s="377" t="str">
        <f>IF(OR(入力_公費負担!E13="",ISERROR(VALUE(入力_公費負担!E13))),"　　年　月　　日",入力_公費負担!E13)</f>
        <v>　　年　月　　日</v>
      </c>
      <c r="F15" s="339"/>
      <c r="G15" s="339"/>
      <c r="H15" s="13" t="s">
        <v>17</v>
      </c>
      <c r="I15" s="377" t="str">
        <f>IF(OR(入力_公費負担!I13="",ISERROR(VALUE(入力_公費負担!I13))),"　　年　月　　日",入力_公費負担!I13)</f>
        <v>　　年　月　　日</v>
      </c>
      <c r="J15" s="339"/>
      <c r="K15" s="339"/>
      <c r="L15" s="1" t="str">
        <f>CONCATENATE("　まで",入力_公費負担!L13,"日間")</f>
        <v>　まで  日間</v>
      </c>
    </row>
    <row r="16" spans="1:20" ht="20.25" customHeight="1">
      <c r="A16" s="4"/>
    </row>
    <row r="17" spans="1:13" ht="20.25" customHeight="1">
      <c r="A17" s="4">
        <v>5</v>
      </c>
      <c r="B17" s="374" t="s">
        <v>105</v>
      </c>
      <c r="C17" s="339"/>
      <c r="D17" s="339"/>
      <c r="E17" s="378" t="str">
        <f>IF(入力_公費負担!E15="","",入力_公費負担!E15)</f>
        <v xml:space="preserve">  </v>
      </c>
      <c r="F17" s="339"/>
      <c r="G17" s="339"/>
      <c r="H17" s="1" t="s">
        <v>106</v>
      </c>
    </row>
    <row r="18" spans="1:13" ht="20.25" customHeight="1">
      <c r="A18" s="4"/>
      <c r="F18" s="1" t="str">
        <f>CONCATENATE("（内訳：１日","　",入力_公費負担!E14,"円×","",入力_公費負担!L13,"日間）")</f>
        <v>（内訳：１日　円×  日間）</v>
      </c>
    </row>
    <row r="19" spans="1:13" ht="20.25" customHeight="1">
      <c r="A19" s="4"/>
    </row>
    <row r="20" spans="1:13" ht="20.25" customHeight="1">
      <c r="A20" s="4">
        <v>6</v>
      </c>
      <c r="B20" s="374" t="s">
        <v>107</v>
      </c>
      <c r="C20" s="339"/>
      <c r="D20" s="339"/>
      <c r="E20" s="380" t="s">
        <v>386</v>
      </c>
      <c r="F20" s="339"/>
      <c r="G20" s="339"/>
      <c r="H20" s="339"/>
      <c r="I20" s="339"/>
      <c r="J20" s="339"/>
      <c r="K20" s="339"/>
      <c r="L20" s="339"/>
      <c r="M20" s="339"/>
    </row>
    <row r="21" spans="1:13" ht="20.25" customHeight="1">
      <c r="A21" s="4"/>
      <c r="E21" s="339"/>
      <c r="F21" s="339"/>
      <c r="G21" s="339"/>
      <c r="H21" s="339"/>
      <c r="I21" s="339"/>
      <c r="J21" s="339"/>
      <c r="K21" s="339"/>
      <c r="L21" s="339"/>
      <c r="M21" s="339"/>
    </row>
    <row r="22" spans="1:13" ht="20.25" customHeight="1">
      <c r="A22" s="4"/>
      <c r="E22" s="339"/>
      <c r="F22" s="339"/>
      <c r="G22" s="339"/>
      <c r="H22" s="339"/>
      <c r="I22" s="339"/>
      <c r="J22" s="339"/>
      <c r="K22" s="339"/>
      <c r="L22" s="339"/>
      <c r="M22" s="339"/>
    </row>
    <row r="23" spans="1:13" ht="20.25" customHeight="1">
      <c r="A23" s="4"/>
      <c r="E23" s="339"/>
      <c r="F23" s="339"/>
      <c r="G23" s="339"/>
      <c r="H23" s="339"/>
      <c r="I23" s="339"/>
      <c r="J23" s="339"/>
      <c r="K23" s="339"/>
      <c r="L23" s="339"/>
      <c r="M23" s="339"/>
    </row>
    <row r="24" spans="1:13" ht="20.25" customHeight="1">
      <c r="A24" s="4"/>
      <c r="E24" s="339"/>
      <c r="F24" s="339"/>
      <c r="G24" s="339"/>
      <c r="H24" s="339"/>
      <c r="I24" s="339"/>
      <c r="J24" s="339"/>
      <c r="K24" s="339"/>
      <c r="L24" s="339"/>
      <c r="M24" s="339"/>
    </row>
    <row r="25" spans="1:13" ht="20.25" customHeight="1">
      <c r="A25" s="4"/>
      <c r="E25" s="339"/>
      <c r="F25" s="339"/>
      <c r="G25" s="339"/>
      <c r="H25" s="339"/>
      <c r="I25" s="339"/>
      <c r="J25" s="339"/>
      <c r="K25" s="339"/>
      <c r="L25" s="339"/>
      <c r="M25" s="339"/>
    </row>
    <row r="26" spans="1:13" ht="20.25" customHeight="1">
      <c r="A26" s="4"/>
      <c r="E26" s="339"/>
      <c r="F26" s="339"/>
      <c r="G26" s="339"/>
      <c r="H26" s="339"/>
      <c r="I26" s="339"/>
      <c r="J26" s="339"/>
      <c r="K26" s="339"/>
      <c r="L26" s="339"/>
      <c r="M26" s="339"/>
    </row>
    <row r="27" spans="1:13" ht="20.25" customHeight="1">
      <c r="A27" s="4"/>
      <c r="E27" s="21"/>
      <c r="F27" s="21"/>
      <c r="G27" s="21"/>
      <c r="H27" s="21"/>
      <c r="I27" s="21"/>
      <c r="J27" s="21"/>
      <c r="K27" s="21"/>
      <c r="L27" s="21"/>
      <c r="M27" s="21"/>
    </row>
    <row r="28" spans="1:13" ht="20.25" customHeight="1">
      <c r="A28" s="4"/>
    </row>
    <row r="29" spans="1:13" ht="20.25" customHeight="1">
      <c r="A29" s="16"/>
      <c r="B29" s="381" t="str">
        <f>IF(OR(入力_公費負担!E17="",ISERROR(VALUE(入力_公費負担!E17))),"　　年　　月　　日",入力_公費負担!E17)</f>
        <v>　　年　　月　　日</v>
      </c>
      <c r="C29" s="339"/>
      <c r="D29" s="339"/>
      <c r="E29" s="339"/>
    </row>
    <row r="30" spans="1:13" ht="20.25" customHeight="1">
      <c r="A30" s="16"/>
    </row>
    <row r="31" spans="1:13" ht="20.25" customHeight="1">
      <c r="A31" s="16"/>
      <c r="E31" s="376" t="s">
        <v>109</v>
      </c>
      <c r="F31" s="376" t="s">
        <v>4</v>
      </c>
      <c r="G31" s="339"/>
      <c r="H31" s="375" t="str">
        <f>IF(入力_公費負担!E5="","",入力_公費負担!E5)</f>
        <v/>
      </c>
      <c r="I31" s="339"/>
      <c r="J31" s="339"/>
      <c r="K31" s="339"/>
      <c r="L31" s="339"/>
      <c r="M31" s="339"/>
    </row>
    <row r="32" spans="1:13" ht="20.25" customHeight="1">
      <c r="A32" s="16"/>
      <c r="E32" s="339"/>
      <c r="F32" s="13"/>
      <c r="G32" s="13"/>
      <c r="H32" s="375" t="str">
        <f>IF(入力_公費負担!E6="","",入力_公費負担!E6)</f>
        <v/>
      </c>
      <c r="I32" s="374"/>
      <c r="J32" s="374"/>
      <c r="K32" s="374"/>
      <c r="L32" s="374"/>
      <c r="M32" s="374"/>
    </row>
    <row r="33" spans="1:13" ht="20.25" customHeight="1">
      <c r="A33" s="20"/>
      <c r="E33" s="339"/>
      <c r="F33" s="376" t="s">
        <v>3</v>
      </c>
      <c r="G33" s="339"/>
      <c r="H33" s="374" t="str">
        <f>CONCATENATE(選管入力用!B4,"候補者")</f>
        <v>那覇市議会議員一般選挙候補者</v>
      </c>
      <c r="I33" s="339"/>
      <c r="J33" s="339"/>
      <c r="K33" s="339"/>
      <c r="L33" s="339"/>
      <c r="M33" s="339"/>
    </row>
    <row r="34" spans="1:13" ht="20.25" customHeight="1">
      <c r="A34" s="16"/>
      <c r="H34" s="375" t="str">
        <f>IF(入力_公費負担!E4="","",入力_公費負担!E4)</f>
        <v/>
      </c>
      <c r="I34" s="339"/>
      <c r="J34" s="339"/>
      <c r="K34" s="339"/>
      <c r="L34" s="339"/>
      <c r="M34" s="1" t="s">
        <v>75</v>
      </c>
    </row>
    <row r="35" spans="1:13" ht="20.25" customHeight="1">
      <c r="A35" s="16"/>
    </row>
    <row r="36" spans="1:13" ht="20.25" customHeight="1">
      <c r="A36" s="10"/>
    </row>
    <row r="37" spans="1:13" ht="20.25" customHeight="1">
      <c r="A37" s="10"/>
      <c r="E37" s="376" t="s">
        <v>110</v>
      </c>
      <c r="F37" s="376" t="s">
        <v>4</v>
      </c>
      <c r="G37" s="339"/>
      <c r="H37" s="375" t="str">
        <f>IF(入力_公費負担!E8="","",入力_公費負担!E8)</f>
        <v/>
      </c>
      <c r="I37" s="359"/>
      <c r="J37" s="359"/>
      <c r="K37" s="359"/>
      <c r="L37" s="359"/>
      <c r="M37" s="359"/>
    </row>
    <row r="38" spans="1:13" ht="20.25" customHeight="1">
      <c r="A38" s="10"/>
      <c r="E38" s="339"/>
      <c r="F38" s="13"/>
      <c r="G38" s="13"/>
      <c r="H38" s="375" t="str">
        <f>IF(入力_公費負担!E9="","",入力_公費負担!E9)</f>
        <v/>
      </c>
      <c r="I38" s="375"/>
      <c r="J38" s="375"/>
      <c r="K38" s="375"/>
      <c r="L38" s="375"/>
      <c r="M38" s="375"/>
    </row>
    <row r="39" spans="1:13" ht="20.25" customHeight="1">
      <c r="A39" s="10"/>
      <c r="E39" s="339"/>
      <c r="F39" s="376" t="s">
        <v>111</v>
      </c>
      <c r="G39" s="339"/>
      <c r="H39" s="375" t="str">
        <f>IF(入力_公費負担!E7="","",入力_公費負担!E7)</f>
        <v/>
      </c>
      <c r="I39" s="359"/>
      <c r="J39" s="359"/>
      <c r="K39" s="359"/>
      <c r="L39" s="359"/>
      <c r="M39" s="359"/>
    </row>
    <row r="40" spans="1:13" ht="20.25" customHeight="1">
      <c r="A40" s="10"/>
      <c r="E40" s="339"/>
      <c r="F40" s="376" t="s">
        <v>112</v>
      </c>
      <c r="G40" s="339"/>
      <c r="H40" s="379" t="str">
        <f>IF(入力_公費負担!E11="","",入力_公費負担!E11)</f>
        <v/>
      </c>
      <c r="I40" s="379"/>
      <c r="J40" s="359" t="str">
        <f>IF(入力_公費負担!E12="","",入力_公費負担!E12)</f>
        <v/>
      </c>
      <c r="K40" s="359"/>
      <c r="L40" s="359"/>
      <c r="M40" s="1" t="s">
        <v>75</v>
      </c>
    </row>
    <row r="41" spans="1:13" ht="20.25" customHeight="1">
      <c r="A41" s="10"/>
    </row>
    <row r="42" spans="1:13" ht="20.25" customHeight="1">
      <c r="A42" s="16"/>
    </row>
    <row r="43" spans="1:13" ht="20.25" customHeight="1">
      <c r="A43" s="16"/>
    </row>
    <row r="44" spans="1:13" ht="20.25" customHeight="1">
      <c r="A44" s="16"/>
    </row>
    <row r="45" spans="1:13" ht="20.25" customHeight="1">
      <c r="A45" s="16"/>
    </row>
  </sheetData>
  <sheetProtection algorithmName="SHA-512" hashValue="9py+s3kBcG9I84ma0h/C2nM4eQyv6N5q//2+fIEqX0oCuMHZI8Ntfm2mLuFbMsCBoJE5pTzAzTLpGv50/YnHTA==" saltValue="HV37Xr1LTyhhyWJlQGNobg==" spinCount="100000" sheet="1" objects="1" scenarios="1"/>
  <mergeCells count="33">
    <mergeCell ref="H40:I40"/>
    <mergeCell ref="E20:M26"/>
    <mergeCell ref="B29:E29"/>
    <mergeCell ref="H31:M31"/>
    <mergeCell ref="F31:G31"/>
    <mergeCell ref="F33:G33"/>
    <mergeCell ref="E37:E40"/>
    <mergeCell ref="F39:G39"/>
    <mergeCell ref="F40:G40"/>
    <mergeCell ref="H37:M37"/>
    <mergeCell ref="H39:M39"/>
    <mergeCell ref="E13:G13"/>
    <mergeCell ref="B10:D10"/>
    <mergeCell ref="J40:L40"/>
    <mergeCell ref="H34:L34"/>
    <mergeCell ref="B17:D17"/>
    <mergeCell ref="B20:D20"/>
    <mergeCell ref="I15:K15"/>
    <mergeCell ref="H32:M32"/>
    <mergeCell ref="H38:M38"/>
    <mergeCell ref="E17:G17"/>
    <mergeCell ref="B13:D13"/>
    <mergeCell ref="B15:D15"/>
    <mergeCell ref="F37:G37"/>
    <mergeCell ref="E31:E33"/>
    <mergeCell ref="E15:G15"/>
    <mergeCell ref="H33:M33"/>
    <mergeCell ref="O4:T4"/>
    <mergeCell ref="A2:M2"/>
    <mergeCell ref="A4:M6"/>
    <mergeCell ref="B8:D8"/>
    <mergeCell ref="E10:H11"/>
    <mergeCell ref="I10:M11"/>
  </mergeCells>
  <phoneticPr fontId="16"/>
  <hyperlinks>
    <hyperlink ref="O4" location="入力_公費負担!A1" display="入力フォーム（公営費）に戻る" xr:uid="{A51BB5BB-C466-442E-9312-F9AE1486412D}"/>
  </hyperlinks>
  <pageMargins left="0.70866141732283472" right="0.51181102362204722" top="0.51181102362204722" bottom="0.51181102362204722" header="0.31496062992125978" footer="0.31496062992125978"/>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2">
    <tabColor rgb="FFFFFF00"/>
  </sheetPr>
  <dimension ref="B1:W42"/>
  <sheetViews>
    <sheetView view="pageBreakPreview" zoomScaleNormal="100" zoomScaleSheetLayoutView="100" workbookViewId="0">
      <selection activeCell="M118" sqref="M118:N118"/>
    </sheetView>
  </sheetViews>
  <sheetFormatPr defaultColWidth="6.75" defaultRowHeight="21" customHeight="1"/>
  <cols>
    <col min="1" max="1" width="1.875" style="1" customWidth="1"/>
    <col min="2" max="15" width="6.75" style="1" customWidth="1"/>
    <col min="16" max="16" width="1.875" style="1" customWidth="1"/>
    <col min="17" max="17" width="6.75" style="1" customWidth="1"/>
    <col min="18" max="16384" width="6.75" style="1"/>
  </cols>
  <sheetData>
    <row r="1" spans="2:23" ht="21" customHeight="1">
      <c r="B1" s="1" t="s">
        <v>317</v>
      </c>
    </row>
    <row r="2" spans="2:23" ht="11.25" customHeight="1"/>
    <row r="3" spans="2:23" ht="21" customHeight="1">
      <c r="L3" s="389">
        <f>DATEVALUE(選管入力用!B2)+1</f>
        <v>45859</v>
      </c>
      <c r="M3" s="339"/>
      <c r="N3" s="339"/>
      <c r="O3" s="339"/>
    </row>
    <row r="4" spans="2:23" ht="21" customHeight="1">
      <c r="B4" s="372" t="s">
        <v>318</v>
      </c>
      <c r="C4" s="339"/>
      <c r="D4" s="339"/>
      <c r="E4" s="339"/>
      <c r="F4" s="339"/>
      <c r="G4" s="339"/>
      <c r="H4" s="339"/>
      <c r="I4" s="339"/>
      <c r="J4" s="339"/>
      <c r="K4" s="339"/>
      <c r="L4" s="339"/>
      <c r="M4" s="339"/>
      <c r="N4" s="339"/>
      <c r="O4" s="339"/>
    </row>
    <row r="5" spans="2:23" ht="21" customHeight="1">
      <c r="B5" s="39"/>
      <c r="C5" s="39"/>
      <c r="D5" s="39"/>
      <c r="E5" s="39"/>
      <c r="F5" s="39"/>
      <c r="G5" s="39"/>
      <c r="H5" s="39"/>
      <c r="I5" s="39"/>
      <c r="J5" s="39"/>
      <c r="K5" s="39"/>
      <c r="L5" s="39"/>
      <c r="M5" s="39"/>
      <c r="N5" s="39"/>
      <c r="O5" s="39"/>
      <c r="R5" s="551" t="s">
        <v>417</v>
      </c>
      <c r="S5" s="551"/>
      <c r="T5" s="551"/>
      <c r="U5" s="551"/>
      <c r="V5" s="551"/>
      <c r="W5" s="551"/>
    </row>
    <row r="6" spans="2:23" ht="21" customHeight="1">
      <c r="B6" s="1" t="s">
        <v>319</v>
      </c>
    </row>
    <row r="7" spans="2:23" ht="21" customHeight="1">
      <c r="C7" s="381"/>
      <c r="D7" s="339"/>
      <c r="E7" s="339"/>
      <c r="F7" s="339"/>
    </row>
    <row r="8" spans="2:23" ht="21" customHeight="1">
      <c r="C8" s="48"/>
      <c r="D8" s="48"/>
      <c r="E8" s="48"/>
      <c r="F8" s="48"/>
    </row>
    <row r="9" spans="2:23" ht="21" customHeight="1">
      <c r="J9" s="1" t="str">
        <f>CONCATENATE(選管入力用!B2,"執行")</f>
        <v>令和７年７月２０日執行</v>
      </c>
    </row>
    <row r="10" spans="2:23" ht="21" customHeight="1">
      <c r="J10" s="1" t="str">
        <f>選管入力用!B4</f>
        <v>那覇市議会議員一般選挙</v>
      </c>
    </row>
    <row r="11" spans="2:23" ht="21" customHeight="1">
      <c r="J11" s="374" t="s">
        <v>2</v>
      </c>
      <c r="K11" s="339"/>
      <c r="L11" s="375" t="str">
        <f>IF(入力_公費負担!E4="","",入力_公費負担!E4)</f>
        <v/>
      </c>
      <c r="M11" s="339"/>
      <c r="N11" s="339"/>
      <c r="O11" s="1" t="s">
        <v>75</v>
      </c>
    </row>
    <row r="13" spans="2:23" ht="21" customHeight="1">
      <c r="B13" s="337" t="s">
        <v>320</v>
      </c>
      <c r="C13" s="338"/>
      <c r="D13" s="338"/>
      <c r="E13" s="338"/>
      <c r="F13" s="332"/>
      <c r="G13" s="395" t="s">
        <v>123</v>
      </c>
      <c r="H13" s="338"/>
      <c r="I13" s="390" t="str">
        <f>IF(入力_公費負担!E102="","",入力_公費負担!E102)</f>
        <v/>
      </c>
      <c r="J13" s="338"/>
      <c r="K13" s="338"/>
      <c r="L13" s="338"/>
      <c r="M13" s="338"/>
      <c r="N13" s="338"/>
      <c r="O13" s="332"/>
    </row>
    <row r="14" spans="2:23" ht="21" customHeight="1">
      <c r="B14" s="333"/>
      <c r="C14" s="339"/>
      <c r="D14" s="339"/>
      <c r="E14" s="339"/>
      <c r="F14" s="334"/>
      <c r="G14" s="478" t="s">
        <v>4</v>
      </c>
      <c r="H14" s="339"/>
      <c r="I14" s="459" t="str">
        <f>IF(入力_公費負担!E103="","",入力_公費負担!E103)</f>
        <v/>
      </c>
      <c r="J14" s="339"/>
      <c r="K14" s="339"/>
      <c r="L14" s="339"/>
      <c r="M14" s="339"/>
      <c r="N14" s="339"/>
      <c r="O14" s="334"/>
    </row>
    <row r="15" spans="2:23" ht="21" customHeight="1">
      <c r="B15" s="333"/>
      <c r="C15" s="339"/>
      <c r="D15" s="339"/>
      <c r="E15" s="339"/>
      <c r="F15" s="334"/>
      <c r="G15" s="54"/>
      <c r="H15" s="42"/>
      <c r="I15" s="460" t="str">
        <f>IF(入力_公費負担!E104="","",入力_公費負担!E104)</f>
        <v/>
      </c>
      <c r="J15" s="339"/>
      <c r="K15" s="339"/>
      <c r="L15" s="339"/>
      <c r="M15" s="339"/>
      <c r="N15" s="339"/>
      <c r="O15" s="334"/>
    </row>
    <row r="16" spans="2:23" ht="21" customHeight="1">
      <c r="B16" s="335"/>
      <c r="C16" s="340"/>
      <c r="D16" s="340"/>
      <c r="E16" s="340"/>
      <c r="F16" s="336"/>
      <c r="G16" s="356" t="s">
        <v>206</v>
      </c>
      <c r="H16" s="340"/>
      <c r="I16" s="383" t="str">
        <f>IF(入力_公費負担!E106="","",入力_公費負担!E106)</f>
        <v/>
      </c>
      <c r="J16" s="340"/>
      <c r="K16" s="340"/>
      <c r="L16" s="525" t="str">
        <f>IF(入力_公費負担!E107="","",入力_公費負担!E107)</f>
        <v/>
      </c>
      <c r="M16" s="340"/>
      <c r="N16" s="340"/>
      <c r="O16" s="336"/>
    </row>
    <row r="17" spans="2:15" ht="21" customHeight="1">
      <c r="B17" s="344" t="s">
        <v>276</v>
      </c>
      <c r="C17" s="338"/>
      <c r="D17" s="338"/>
      <c r="E17" s="338"/>
      <c r="F17" s="332"/>
      <c r="G17" s="521" t="str">
        <f>IF(入力_公費負担!E109="","枚",入力_公費負担!E109)</f>
        <v>枚</v>
      </c>
      <c r="H17" s="338"/>
      <c r="I17" s="338"/>
      <c r="J17" s="338"/>
      <c r="K17" s="338"/>
      <c r="L17" s="338"/>
      <c r="M17" s="338"/>
      <c r="N17" s="338"/>
      <c r="O17" s="332"/>
    </row>
    <row r="18" spans="2:15" ht="21" customHeight="1">
      <c r="B18" s="335"/>
      <c r="C18" s="340"/>
      <c r="D18" s="340"/>
      <c r="E18" s="340"/>
      <c r="F18" s="336"/>
      <c r="G18" s="335"/>
      <c r="H18" s="340"/>
      <c r="I18" s="340"/>
      <c r="J18" s="340"/>
      <c r="K18" s="340"/>
      <c r="L18" s="340"/>
      <c r="M18" s="340"/>
      <c r="N18" s="340"/>
      <c r="O18" s="336"/>
    </row>
    <row r="19" spans="2:15" ht="21" customHeight="1">
      <c r="B19" s="344" t="s">
        <v>277</v>
      </c>
      <c r="C19" s="338"/>
      <c r="D19" s="338"/>
      <c r="E19" s="338"/>
      <c r="F19" s="332"/>
      <c r="G19" s="464">
        <f>IF(入力_公費負担!E110="","円",入力_公費負担!E110)</f>
        <v>0</v>
      </c>
      <c r="H19" s="338"/>
      <c r="I19" s="338"/>
      <c r="J19" s="338"/>
      <c r="K19" s="338"/>
      <c r="L19" s="338"/>
      <c r="M19" s="338"/>
      <c r="N19" s="338"/>
      <c r="O19" s="332"/>
    </row>
    <row r="20" spans="2:15" ht="21" customHeight="1">
      <c r="B20" s="335"/>
      <c r="C20" s="340"/>
      <c r="D20" s="340"/>
      <c r="E20" s="340"/>
      <c r="F20" s="336"/>
      <c r="G20" s="335"/>
      <c r="H20" s="340"/>
      <c r="I20" s="340"/>
      <c r="J20" s="340"/>
      <c r="K20" s="340"/>
      <c r="L20" s="340"/>
      <c r="M20" s="340"/>
      <c r="N20" s="340"/>
      <c r="O20" s="336"/>
    </row>
    <row r="21" spans="2:15" ht="21" customHeight="1">
      <c r="B21" s="342" t="s">
        <v>321</v>
      </c>
      <c r="C21" s="338"/>
      <c r="D21" s="338"/>
      <c r="E21" s="338"/>
      <c r="F21" s="332"/>
      <c r="G21" s="556">
        <f>選管入力用!B8</f>
        <v>371</v>
      </c>
      <c r="H21" s="338"/>
      <c r="I21" s="338"/>
      <c r="J21" s="338"/>
      <c r="K21" s="338"/>
      <c r="L21" s="338"/>
      <c r="M21" s="338"/>
      <c r="N21" s="338"/>
      <c r="O21" s="332"/>
    </row>
    <row r="22" spans="2:15" ht="21" customHeight="1">
      <c r="B22" s="335"/>
      <c r="C22" s="340"/>
      <c r="D22" s="340"/>
      <c r="E22" s="340"/>
      <c r="F22" s="336"/>
      <c r="G22" s="335"/>
      <c r="H22" s="340"/>
      <c r="I22" s="340"/>
      <c r="J22" s="340"/>
      <c r="K22" s="340"/>
      <c r="L22" s="340"/>
      <c r="M22" s="340"/>
      <c r="N22" s="340"/>
      <c r="O22" s="336"/>
    </row>
    <row r="23" spans="2:15" ht="21" customHeight="1">
      <c r="B23" s="42"/>
      <c r="C23" s="42"/>
      <c r="D23" s="42"/>
      <c r="E23" s="42"/>
      <c r="F23" s="42"/>
      <c r="G23" s="42"/>
      <c r="H23" s="42"/>
      <c r="I23" s="42"/>
      <c r="J23" s="42"/>
      <c r="K23" s="42"/>
      <c r="L23" s="42"/>
      <c r="M23" s="42"/>
      <c r="N23" s="42"/>
      <c r="O23" s="42"/>
    </row>
    <row r="24" spans="2:15" ht="21" customHeight="1">
      <c r="B24" s="1" t="s">
        <v>96</v>
      </c>
    </row>
    <row r="25" spans="2:15" ht="18" customHeight="1">
      <c r="B25" s="28" t="s">
        <v>128</v>
      </c>
      <c r="C25" s="380" t="s">
        <v>322</v>
      </c>
      <c r="D25" s="339"/>
      <c r="E25" s="339"/>
      <c r="F25" s="339"/>
      <c r="G25" s="339"/>
      <c r="H25" s="339"/>
      <c r="I25" s="339"/>
      <c r="J25" s="339"/>
      <c r="K25" s="339"/>
      <c r="L25" s="339"/>
      <c r="M25" s="339"/>
      <c r="N25" s="339"/>
      <c r="O25" s="339"/>
    </row>
    <row r="26" spans="2:15" ht="18" customHeight="1">
      <c r="B26" s="28"/>
      <c r="C26" s="339"/>
      <c r="D26" s="339"/>
      <c r="E26" s="339"/>
      <c r="F26" s="339"/>
      <c r="G26" s="339"/>
      <c r="H26" s="339"/>
      <c r="I26" s="339"/>
      <c r="J26" s="339"/>
      <c r="K26" s="339"/>
      <c r="L26" s="339"/>
      <c r="M26" s="339"/>
      <c r="N26" s="339"/>
      <c r="O26" s="339"/>
    </row>
    <row r="27" spans="2:15" ht="18" customHeight="1">
      <c r="B27" s="28" t="s">
        <v>119</v>
      </c>
      <c r="C27" s="380" t="s">
        <v>323</v>
      </c>
      <c r="D27" s="339"/>
      <c r="E27" s="339"/>
      <c r="F27" s="339"/>
      <c r="G27" s="339"/>
      <c r="H27" s="339"/>
      <c r="I27" s="339"/>
      <c r="J27" s="339"/>
      <c r="K27" s="339"/>
      <c r="L27" s="339"/>
      <c r="M27" s="339"/>
      <c r="N27" s="339"/>
      <c r="O27" s="339"/>
    </row>
    <row r="28" spans="2:15" ht="18" customHeight="1">
      <c r="B28" s="28"/>
      <c r="C28" s="339"/>
      <c r="D28" s="339"/>
      <c r="E28" s="339"/>
      <c r="F28" s="339"/>
      <c r="G28" s="339"/>
      <c r="H28" s="339"/>
      <c r="I28" s="339"/>
      <c r="J28" s="339"/>
      <c r="K28" s="339"/>
      <c r="L28" s="339"/>
      <c r="M28" s="339"/>
      <c r="N28" s="339"/>
      <c r="O28" s="339"/>
    </row>
    <row r="29" spans="2:15" ht="18" customHeight="1">
      <c r="B29" s="28" t="s">
        <v>131</v>
      </c>
      <c r="C29" s="380" t="s">
        <v>324</v>
      </c>
      <c r="D29" s="339"/>
      <c r="E29" s="339"/>
      <c r="F29" s="339"/>
      <c r="G29" s="339"/>
      <c r="H29" s="339"/>
      <c r="I29" s="339"/>
      <c r="J29" s="339"/>
      <c r="K29" s="339"/>
      <c r="L29" s="339"/>
      <c r="M29" s="339"/>
      <c r="N29" s="339"/>
      <c r="O29" s="339"/>
    </row>
    <row r="30" spans="2:15" ht="18" customHeight="1">
      <c r="B30" s="28"/>
      <c r="C30" s="339"/>
      <c r="D30" s="339"/>
      <c r="E30" s="339"/>
      <c r="F30" s="339"/>
      <c r="G30" s="339"/>
      <c r="H30" s="339"/>
      <c r="I30" s="339"/>
      <c r="J30" s="339"/>
      <c r="K30" s="339"/>
      <c r="L30" s="339"/>
      <c r="M30" s="339"/>
      <c r="N30" s="339"/>
      <c r="O30" s="339"/>
    </row>
    <row r="31" spans="2:15" ht="18" customHeight="1">
      <c r="B31" s="28" t="s">
        <v>133</v>
      </c>
      <c r="C31" s="557" t="s">
        <v>325</v>
      </c>
      <c r="D31" s="339"/>
      <c r="E31" s="339"/>
      <c r="F31" s="339"/>
      <c r="G31" s="339"/>
      <c r="H31" s="339"/>
      <c r="I31" s="339"/>
      <c r="J31" s="339"/>
      <c r="K31" s="339"/>
      <c r="L31" s="339"/>
      <c r="M31" s="339"/>
      <c r="N31" s="339"/>
      <c r="O31" s="339"/>
    </row>
    <row r="32" spans="2:15" ht="18" customHeight="1">
      <c r="C32" s="339"/>
      <c r="D32" s="339"/>
      <c r="E32" s="339"/>
      <c r="F32" s="339"/>
      <c r="G32" s="339"/>
      <c r="H32" s="339"/>
      <c r="I32" s="339"/>
      <c r="J32" s="339"/>
      <c r="K32" s="339"/>
      <c r="L32" s="339"/>
      <c r="M32" s="339"/>
      <c r="N32" s="339"/>
      <c r="O32" s="339"/>
    </row>
    <row r="33" spans="2:15" ht="19.5" customHeight="1">
      <c r="B33" s="28"/>
      <c r="C33" s="374" t="s">
        <v>326</v>
      </c>
      <c r="D33" s="339"/>
      <c r="E33" s="339"/>
      <c r="F33" s="339"/>
      <c r="G33" s="339"/>
      <c r="H33" s="339"/>
      <c r="I33" s="339"/>
      <c r="J33" s="339"/>
      <c r="K33" s="339"/>
      <c r="L33" s="339"/>
      <c r="M33" s="339"/>
      <c r="N33" s="339"/>
      <c r="O33" s="339"/>
    </row>
    <row r="34" spans="2:15" ht="19.5" customHeight="1">
      <c r="C34" s="374" t="s">
        <v>327</v>
      </c>
      <c r="D34" s="339"/>
      <c r="E34" s="339"/>
      <c r="F34" s="339"/>
      <c r="G34" s="339"/>
      <c r="H34" s="339"/>
      <c r="I34" s="339"/>
      <c r="J34" s="339"/>
      <c r="K34" s="339"/>
      <c r="L34" s="339"/>
      <c r="M34" s="339"/>
      <c r="N34" s="339"/>
      <c r="O34" s="339"/>
    </row>
    <row r="35" spans="2:15" ht="19.5" customHeight="1">
      <c r="B35" s="28"/>
      <c r="C35" s="414" t="s">
        <v>328</v>
      </c>
      <c r="D35" s="339"/>
      <c r="E35" s="339"/>
      <c r="F35" s="339"/>
      <c r="G35" s="339"/>
      <c r="H35" s="339"/>
      <c r="I35" s="339"/>
      <c r="J35" s="339"/>
      <c r="K35" s="339"/>
      <c r="L35" s="339"/>
      <c r="M35" s="339"/>
      <c r="N35" s="339"/>
      <c r="O35" s="339"/>
    </row>
    <row r="36" spans="2:15" ht="19.5" customHeight="1">
      <c r="C36" s="31"/>
      <c r="D36" s="554" t="s">
        <v>460</v>
      </c>
      <c r="E36" s="554"/>
      <c r="F36" s="554"/>
      <c r="G36" s="554"/>
      <c r="H36" s="554"/>
      <c r="I36" s="554"/>
      <c r="J36" s="554"/>
      <c r="K36" s="99"/>
      <c r="L36" s="99"/>
      <c r="M36" s="99"/>
      <c r="N36" s="99"/>
      <c r="O36" s="99"/>
    </row>
    <row r="37" spans="2:15" ht="19.5" customHeight="1">
      <c r="B37" s="28"/>
      <c r="C37" s="31"/>
      <c r="D37" s="555" t="s">
        <v>459</v>
      </c>
      <c r="E37" s="555"/>
      <c r="F37" s="555"/>
      <c r="G37" s="555"/>
      <c r="H37" s="555"/>
      <c r="I37" s="555"/>
      <c r="J37" s="555"/>
      <c r="K37" s="99"/>
      <c r="L37" s="99"/>
      <c r="M37" s="99"/>
      <c r="N37" s="99"/>
      <c r="O37" s="99"/>
    </row>
    <row r="38" spans="2:15" ht="19.5" customHeight="1">
      <c r="B38" s="28"/>
      <c r="C38" s="414"/>
      <c r="D38" s="339"/>
      <c r="E38" s="339"/>
      <c r="F38" s="339"/>
      <c r="G38" s="339"/>
      <c r="H38" s="339"/>
      <c r="I38" s="339"/>
      <c r="J38" s="339"/>
      <c r="K38" s="339"/>
      <c r="L38" s="339"/>
      <c r="M38" s="339"/>
      <c r="N38" s="339"/>
      <c r="O38" s="339"/>
    </row>
    <row r="39" spans="2:15" ht="19.5" customHeight="1">
      <c r="B39" s="28"/>
      <c r="C39" s="414" t="s">
        <v>329</v>
      </c>
      <c r="D39" s="339"/>
      <c r="E39" s="339"/>
      <c r="F39" s="339"/>
      <c r="G39" s="339"/>
      <c r="H39" s="339"/>
      <c r="I39" s="339"/>
      <c r="J39" s="339"/>
      <c r="K39" s="339"/>
      <c r="L39" s="339"/>
      <c r="M39" s="339"/>
      <c r="N39" s="339"/>
      <c r="O39" s="339"/>
    </row>
    <row r="40" spans="2:15" ht="19.5" customHeight="1">
      <c r="B40" s="28"/>
      <c r="C40" s="414"/>
      <c r="D40" s="339"/>
      <c r="E40" s="339"/>
      <c r="F40" s="339"/>
      <c r="G40" s="339"/>
      <c r="H40" s="339"/>
      <c r="I40" s="339"/>
      <c r="J40" s="339"/>
      <c r="K40" s="339"/>
      <c r="L40" s="339"/>
      <c r="M40" s="339"/>
      <c r="N40" s="339"/>
      <c r="O40" s="339"/>
    </row>
    <row r="41" spans="2:15" ht="19.5" customHeight="1">
      <c r="C41" s="374"/>
      <c r="D41" s="339"/>
      <c r="E41" s="339"/>
      <c r="F41" s="339"/>
      <c r="G41" s="339"/>
      <c r="H41" s="339"/>
      <c r="I41" s="339"/>
      <c r="J41" s="339"/>
      <c r="K41" s="339"/>
      <c r="L41" s="339"/>
      <c r="M41" s="339"/>
      <c r="N41" s="339"/>
      <c r="O41" s="339"/>
    </row>
    <row r="42" spans="2:15" ht="11.25" customHeight="1">
      <c r="B42" s="28"/>
    </row>
  </sheetData>
  <sheetProtection algorithmName="SHA-512" hashValue="IP+KZ3g3SkfCzr2g4SlCM+yStM6CqkGYrobXDmJV/MwjzWBKNgtMkxpL7pXZCbknXy4JFHBkbPwYmR5tMHToPg==" saltValue="y+/Qm4EdB5bllHlCKYOaGw==" spinCount="100000" sheet="1" objects="1" scenarios="1"/>
  <mergeCells count="34">
    <mergeCell ref="C34:O34"/>
    <mergeCell ref="G21:O22"/>
    <mergeCell ref="C25:O26"/>
    <mergeCell ref="B17:F18"/>
    <mergeCell ref="G17:O18"/>
    <mergeCell ref="G19:O20"/>
    <mergeCell ref="C33:O33"/>
    <mergeCell ref="C31:O32"/>
    <mergeCell ref="C40:O40"/>
    <mergeCell ref="C41:O41"/>
    <mergeCell ref="C35:O35"/>
    <mergeCell ref="C38:O38"/>
    <mergeCell ref="C39:O39"/>
    <mergeCell ref="G14:H14"/>
    <mergeCell ref="I14:O14"/>
    <mergeCell ref="G16:H16"/>
    <mergeCell ref="I15:O15"/>
    <mergeCell ref="L3:O3"/>
    <mergeCell ref="D36:J36"/>
    <mergeCell ref="D37:J37"/>
    <mergeCell ref="R5:W5"/>
    <mergeCell ref="B4:O4"/>
    <mergeCell ref="C7:F7"/>
    <mergeCell ref="J11:K11"/>
    <mergeCell ref="L11:N11"/>
    <mergeCell ref="C29:O30"/>
    <mergeCell ref="C27:O28"/>
    <mergeCell ref="B21:F22"/>
    <mergeCell ref="I16:K16"/>
    <mergeCell ref="L16:O16"/>
    <mergeCell ref="B19:F20"/>
    <mergeCell ref="B13:F16"/>
    <mergeCell ref="G13:H13"/>
    <mergeCell ref="I13:O13"/>
  </mergeCells>
  <phoneticPr fontId="16"/>
  <hyperlinks>
    <hyperlink ref="R5" location="入力_公費負担!A1" display="入力フォーム（公営費）に戻る" xr:uid="{C41DF229-C2BC-419B-A76A-53EEFB245043}"/>
    <hyperlink ref="R5:W5" location="入力_公費負担!A105" display="入力フォーム（公営費）に戻る" xr:uid="{E98295A6-B631-4E10-9D89-B69A16E65CA0}"/>
  </hyperlinks>
  <printOptions horizontalCentered="1"/>
  <pageMargins left="0.43307086614173229" right="0.23622047244094491" top="0.59055118110236227" bottom="0.51181102362204722" header="0.31496062992125978" footer="0.31496062992125978"/>
  <pageSetup paperSize="9" scale="9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tabColor rgb="FFFFFF00"/>
  </sheetPr>
  <dimension ref="A1:W40"/>
  <sheetViews>
    <sheetView view="pageBreakPreview" zoomScaleNormal="100" zoomScaleSheetLayoutView="100" workbookViewId="0">
      <selection activeCell="M118" sqref="M118:N118"/>
    </sheetView>
  </sheetViews>
  <sheetFormatPr defaultColWidth="6.625" defaultRowHeight="21" customHeight="1"/>
  <cols>
    <col min="1" max="1" width="2.5" style="1" customWidth="1"/>
    <col min="2" max="2" width="1.875" style="1" customWidth="1"/>
    <col min="3" max="15" width="6.625" style="1" customWidth="1"/>
    <col min="16" max="16" width="1.875" style="1" customWidth="1"/>
    <col min="17" max="17" width="6.625" style="1" customWidth="1"/>
    <col min="18" max="16384" width="6.625" style="1"/>
  </cols>
  <sheetData>
    <row r="1" spans="1:23" ht="21" customHeight="1">
      <c r="A1" s="1" t="s">
        <v>330</v>
      </c>
    </row>
    <row r="2" spans="1:23" ht="9.75" customHeight="1"/>
    <row r="3" spans="1:23" ht="21" customHeight="1">
      <c r="A3" s="64"/>
      <c r="B3" s="372" t="s">
        <v>331</v>
      </c>
      <c r="C3" s="339"/>
      <c r="D3" s="339"/>
      <c r="E3" s="339"/>
      <c r="F3" s="339"/>
      <c r="G3" s="339"/>
      <c r="H3" s="339"/>
      <c r="I3" s="339"/>
      <c r="J3" s="339"/>
      <c r="K3" s="339"/>
      <c r="L3" s="339"/>
      <c r="M3" s="339"/>
      <c r="N3" s="339"/>
      <c r="O3" s="339"/>
      <c r="P3" s="339"/>
    </row>
    <row r="4" spans="1:23" ht="6" customHeight="1">
      <c r="B4" s="25"/>
      <c r="C4" s="25"/>
      <c r="D4" s="25"/>
      <c r="E4" s="25"/>
      <c r="F4" s="25"/>
      <c r="G4" s="25"/>
      <c r="H4" s="25"/>
      <c r="I4" s="25"/>
      <c r="J4" s="25"/>
      <c r="K4" s="25"/>
      <c r="L4" s="25"/>
      <c r="M4" s="25"/>
      <c r="N4" s="25"/>
      <c r="O4" s="25"/>
      <c r="P4" s="25"/>
    </row>
    <row r="5" spans="1:23" ht="9.75" customHeight="1">
      <c r="B5" s="36"/>
      <c r="O5" s="63"/>
      <c r="P5" s="34"/>
    </row>
    <row r="6" spans="1:23" ht="21" customHeight="1">
      <c r="A6" s="21"/>
      <c r="B6" s="59"/>
      <c r="D6" s="21"/>
      <c r="E6" s="21"/>
      <c r="F6" s="21"/>
      <c r="G6" s="21"/>
      <c r="H6" s="21"/>
      <c r="I6" s="21"/>
      <c r="J6" s="21"/>
      <c r="K6" s="21"/>
      <c r="L6" s="21"/>
      <c r="M6" s="21"/>
      <c r="N6" s="21"/>
      <c r="O6" s="63" t="s">
        <v>145</v>
      </c>
      <c r="P6" s="27"/>
      <c r="R6" s="551" t="s">
        <v>417</v>
      </c>
      <c r="S6" s="551"/>
      <c r="T6" s="551"/>
      <c r="U6" s="551"/>
      <c r="V6" s="551"/>
      <c r="W6" s="551"/>
    </row>
    <row r="7" spans="1:23" ht="21" customHeight="1">
      <c r="A7" s="21"/>
      <c r="B7" s="59"/>
      <c r="C7" s="1" t="s">
        <v>146</v>
      </c>
      <c r="D7" s="21"/>
      <c r="E7" s="21"/>
      <c r="F7" s="21"/>
      <c r="G7" s="21"/>
      <c r="H7" s="21"/>
      <c r="I7" s="21"/>
      <c r="J7" s="21"/>
      <c r="K7" s="21"/>
      <c r="L7" s="21"/>
      <c r="M7" s="21"/>
      <c r="N7" s="21"/>
      <c r="O7" s="63"/>
      <c r="P7" s="27"/>
    </row>
    <row r="8" spans="1:23" ht="21" customHeight="1">
      <c r="A8" s="21"/>
      <c r="B8" s="59"/>
      <c r="P8" s="27"/>
    </row>
    <row r="9" spans="1:23" ht="21" customHeight="1">
      <c r="B9" s="29"/>
      <c r="G9" s="376" t="s">
        <v>74</v>
      </c>
      <c r="H9" s="339"/>
      <c r="I9" s="374" t="str">
        <f>IF(入力_公費負担!E103="","",入力_公費負担!E103)</f>
        <v/>
      </c>
      <c r="J9" s="339"/>
      <c r="K9" s="339"/>
      <c r="L9" s="339"/>
      <c r="M9" s="339"/>
      <c r="N9" s="339"/>
      <c r="O9" s="339"/>
      <c r="P9" s="27"/>
    </row>
    <row r="10" spans="1:23" ht="21" customHeight="1">
      <c r="B10" s="29"/>
      <c r="G10" s="376"/>
      <c r="H10" s="339"/>
      <c r="I10" s="462" t="str">
        <f>IF(入力_公費負担!E104="","",入力_公費負担!E104)</f>
        <v/>
      </c>
      <c r="J10" s="339"/>
      <c r="K10" s="339"/>
      <c r="L10" s="339"/>
      <c r="M10" s="339"/>
      <c r="N10" s="339"/>
      <c r="O10" s="339"/>
      <c r="P10" s="27"/>
    </row>
    <row r="11" spans="1:23" ht="21" customHeight="1">
      <c r="B11" s="29"/>
      <c r="G11" s="376" t="s">
        <v>147</v>
      </c>
      <c r="H11" s="339"/>
      <c r="I11" s="374" t="str">
        <f>IF(入力_公費負担!E102="","",入力_公費負担!E102)</f>
        <v/>
      </c>
      <c r="J11" s="339"/>
      <c r="K11" s="339"/>
      <c r="L11" s="339"/>
      <c r="M11" s="339"/>
      <c r="N11" s="339"/>
      <c r="O11" s="57" t="s">
        <v>75</v>
      </c>
      <c r="P11" s="27"/>
    </row>
    <row r="12" spans="1:23" ht="21" customHeight="1">
      <c r="B12" s="29"/>
      <c r="G12" s="379" t="s">
        <v>148</v>
      </c>
      <c r="H12" s="339"/>
      <c r="I12" s="379" t="str">
        <f>IF(入力_公費負担!E106="","",入力_公費負担!E106)</f>
        <v/>
      </c>
      <c r="J12" s="339"/>
      <c r="K12" s="379" t="str">
        <f>IF(入力_公費負担!E107="","",入力_公費負担!E107)</f>
        <v/>
      </c>
      <c r="L12" s="339"/>
      <c r="M12" s="339"/>
      <c r="N12" s="339"/>
      <c r="O12" s="57" t="s">
        <v>75</v>
      </c>
      <c r="P12" s="27"/>
    </row>
    <row r="13" spans="1:23" ht="21" customHeight="1">
      <c r="B13" s="29"/>
      <c r="G13" s="379" t="s">
        <v>149</v>
      </c>
      <c r="H13" s="339"/>
      <c r="I13" s="412" t="str">
        <f>IF(入力_公費負担!E105="","",入力_公費負担!E105)</f>
        <v/>
      </c>
      <c r="J13" s="339"/>
      <c r="K13" s="339"/>
      <c r="L13" s="339"/>
      <c r="M13" s="339"/>
      <c r="N13" s="339"/>
      <c r="O13" s="57"/>
      <c r="P13" s="27"/>
    </row>
    <row r="14" spans="1:23" ht="21" customHeight="1">
      <c r="B14" s="29"/>
      <c r="J14" s="43"/>
      <c r="K14" s="43"/>
      <c r="L14" s="43"/>
      <c r="M14" s="43"/>
      <c r="N14" s="43"/>
      <c r="O14" s="43"/>
      <c r="P14" s="27"/>
    </row>
    <row r="15" spans="1:23" ht="21" customHeight="1">
      <c r="B15" s="29"/>
      <c r="C15" s="414" t="s">
        <v>332</v>
      </c>
      <c r="D15" s="339"/>
      <c r="E15" s="339"/>
      <c r="F15" s="339"/>
      <c r="G15" s="339"/>
      <c r="H15" s="339"/>
      <c r="I15" s="339"/>
      <c r="J15" s="339"/>
      <c r="K15" s="339"/>
      <c r="L15" s="339"/>
      <c r="M15" s="339"/>
      <c r="N15" s="339"/>
      <c r="O15" s="339"/>
      <c r="P15" s="27"/>
    </row>
    <row r="16" spans="1:23" ht="21" customHeight="1">
      <c r="B16" s="29"/>
      <c r="C16" s="339"/>
      <c r="D16" s="339"/>
      <c r="E16" s="339"/>
      <c r="F16" s="339"/>
      <c r="G16" s="339"/>
      <c r="H16" s="339"/>
      <c r="I16" s="339"/>
      <c r="J16" s="339"/>
      <c r="K16" s="339"/>
      <c r="L16" s="339"/>
      <c r="M16" s="339"/>
      <c r="N16" s="339"/>
      <c r="O16" s="339"/>
      <c r="P16" s="27"/>
    </row>
    <row r="17" spans="1:16" ht="9.75" customHeight="1">
      <c r="B17" s="29"/>
      <c r="P17" s="27"/>
    </row>
    <row r="18" spans="1:16" ht="24.95" customHeight="1">
      <c r="B18" s="29"/>
      <c r="C18" s="331" t="s">
        <v>21</v>
      </c>
      <c r="D18" s="343"/>
      <c r="E18" s="419" t="e">
        <f>ポ_内訳書!M9</f>
        <v>#VALUE!</v>
      </c>
      <c r="F18" s="352"/>
      <c r="G18" s="352"/>
      <c r="H18" s="420" t="s">
        <v>151</v>
      </c>
      <c r="I18" s="352"/>
      <c r="J18" s="352"/>
      <c r="K18" s="352"/>
      <c r="L18" s="418"/>
      <c r="M18" s="352"/>
      <c r="N18" s="352"/>
      <c r="O18" s="343"/>
      <c r="P18" s="27"/>
    </row>
    <row r="19" spans="1:16" ht="24.95" customHeight="1">
      <c r="A19" s="27"/>
      <c r="B19" s="29"/>
      <c r="C19" s="331" t="s">
        <v>152</v>
      </c>
      <c r="D19" s="343"/>
      <c r="E19" s="417" t="s">
        <v>153</v>
      </c>
      <c r="F19" s="352"/>
      <c r="G19" s="352"/>
      <c r="H19" s="352"/>
      <c r="I19" s="352"/>
      <c r="J19" s="352"/>
      <c r="K19" s="352"/>
      <c r="L19" s="352"/>
      <c r="M19" s="352"/>
      <c r="N19" s="352"/>
      <c r="O19" s="343"/>
      <c r="P19" s="27"/>
    </row>
    <row r="20" spans="1:16" ht="24.95" customHeight="1">
      <c r="A20" s="67"/>
      <c r="B20" s="60"/>
      <c r="C20" s="331" t="s">
        <v>154</v>
      </c>
      <c r="D20" s="343"/>
      <c r="E20" s="421" t="str">
        <f>CONCATENATE(選管入力用!B2,"執行　",選管入力用!B4)</f>
        <v>令和７年７月２０日執行　那覇市議会議員一般選挙</v>
      </c>
      <c r="F20" s="352"/>
      <c r="G20" s="352"/>
      <c r="H20" s="352"/>
      <c r="I20" s="352"/>
      <c r="J20" s="352"/>
      <c r="K20" s="352"/>
      <c r="L20" s="352"/>
      <c r="M20" s="352"/>
      <c r="N20" s="352"/>
      <c r="O20" s="343"/>
      <c r="P20" s="27"/>
    </row>
    <row r="21" spans="1:16" ht="24.95" customHeight="1">
      <c r="A21" s="67"/>
      <c r="B21" s="60"/>
      <c r="C21" s="331" t="s">
        <v>2</v>
      </c>
      <c r="D21" s="343"/>
      <c r="E21" s="417" t="str">
        <f>IF(入力_公費負担!E4="","",入力_公費負担!E4)</f>
        <v/>
      </c>
      <c r="F21" s="352"/>
      <c r="G21" s="352"/>
      <c r="H21" s="352"/>
      <c r="I21" s="352"/>
      <c r="J21" s="352"/>
      <c r="K21" s="352"/>
      <c r="L21" s="352"/>
      <c r="M21" s="352"/>
      <c r="N21" s="352"/>
      <c r="O21" s="343"/>
      <c r="P21" s="27"/>
    </row>
    <row r="22" spans="1:16" ht="21" customHeight="1">
      <c r="A22" s="67"/>
      <c r="B22" s="60"/>
      <c r="C22" s="331" t="s">
        <v>155</v>
      </c>
      <c r="D22" s="332"/>
      <c r="E22" s="331" t="s">
        <v>23</v>
      </c>
      <c r="F22" s="352"/>
      <c r="G22" s="352"/>
      <c r="H22" s="352"/>
      <c r="I22" s="343"/>
      <c r="J22" s="331" t="s">
        <v>24</v>
      </c>
      <c r="K22" s="352"/>
      <c r="L22" s="352"/>
      <c r="M22" s="343"/>
      <c r="N22" s="331" t="s">
        <v>25</v>
      </c>
      <c r="O22" s="343"/>
      <c r="P22" s="27"/>
    </row>
    <row r="23" spans="1:16" ht="21" customHeight="1">
      <c r="A23" s="67"/>
      <c r="B23" s="60"/>
      <c r="C23" s="333"/>
      <c r="D23" s="334"/>
      <c r="E23" s="344" t="str">
        <f>IF(入力_公費負担!E113="","",入力_公費負担!E113)</f>
        <v/>
      </c>
      <c r="F23" s="338"/>
      <c r="G23" s="338"/>
      <c r="H23" s="338"/>
      <c r="I23" s="332"/>
      <c r="J23" s="344" t="str">
        <f>IF(入力_公費負担!E114="","",入力_公費負担!E114)</f>
        <v/>
      </c>
      <c r="K23" s="338"/>
      <c r="L23" s="338"/>
      <c r="M23" s="332"/>
      <c r="N23" s="344" t="str">
        <f>IF(入力_公費負担!E115="","1　普通"&amp;CHAR(10)&amp;CHAR(10)&amp;"2　当座",入力_公費負担!E115)</f>
        <v>1　普通
2　当座</v>
      </c>
      <c r="O23" s="332"/>
      <c r="P23" s="27"/>
    </row>
    <row r="24" spans="1:16" ht="21" customHeight="1">
      <c r="A24" s="67"/>
      <c r="B24" s="60"/>
      <c r="C24" s="333"/>
      <c r="D24" s="334"/>
      <c r="E24" s="333"/>
      <c r="F24" s="339"/>
      <c r="G24" s="339"/>
      <c r="H24" s="339"/>
      <c r="I24" s="334"/>
      <c r="J24" s="333"/>
      <c r="K24" s="339"/>
      <c r="L24" s="339"/>
      <c r="M24" s="334"/>
      <c r="N24" s="333"/>
      <c r="O24" s="334"/>
      <c r="P24" s="27"/>
    </row>
    <row r="25" spans="1:16" ht="21" customHeight="1">
      <c r="A25" s="68"/>
      <c r="B25" s="65"/>
      <c r="C25" s="333"/>
      <c r="D25" s="334"/>
      <c r="E25" s="335"/>
      <c r="F25" s="340"/>
      <c r="G25" s="340"/>
      <c r="H25" s="340"/>
      <c r="I25" s="336"/>
      <c r="J25" s="335"/>
      <c r="K25" s="340"/>
      <c r="L25" s="340"/>
      <c r="M25" s="336"/>
      <c r="N25" s="335"/>
      <c r="O25" s="336"/>
      <c r="P25" s="27"/>
    </row>
    <row r="26" spans="1:16" ht="21" customHeight="1">
      <c r="A26" s="67"/>
      <c r="B26" s="60"/>
      <c r="C26" s="333"/>
      <c r="D26" s="334"/>
      <c r="E26" s="331" t="s">
        <v>26</v>
      </c>
      <c r="F26" s="352"/>
      <c r="G26" s="352"/>
      <c r="H26" s="352"/>
      <c r="I26" s="343"/>
      <c r="J26" s="331" t="s">
        <v>156</v>
      </c>
      <c r="K26" s="352"/>
      <c r="L26" s="352"/>
      <c r="M26" s="352"/>
      <c r="N26" s="352"/>
      <c r="O26" s="343"/>
      <c r="P26" s="27"/>
    </row>
    <row r="27" spans="1:16" ht="21" customHeight="1">
      <c r="A27" s="67"/>
      <c r="B27" s="60"/>
      <c r="C27" s="333"/>
      <c r="D27" s="334"/>
      <c r="E27" s="413" t="str">
        <f>IF(入力_公費負担!E116="","",入力_公費負担!E116)</f>
        <v/>
      </c>
      <c r="F27" s="338"/>
      <c r="G27" s="338"/>
      <c r="H27" s="338"/>
      <c r="I27" s="332"/>
      <c r="J27" s="337" t="str">
        <f>IF(入力_公費負担!E117="","",入力_公費負担!E117)</f>
        <v/>
      </c>
      <c r="K27" s="338"/>
      <c r="L27" s="338"/>
      <c r="M27" s="338"/>
      <c r="N27" s="338"/>
      <c r="O27" s="332"/>
      <c r="P27" s="27"/>
    </row>
    <row r="28" spans="1:16" ht="21" customHeight="1">
      <c r="A28" s="69"/>
      <c r="B28" s="66"/>
      <c r="C28" s="335"/>
      <c r="D28" s="336"/>
      <c r="E28" s="335"/>
      <c r="F28" s="340"/>
      <c r="G28" s="340"/>
      <c r="H28" s="340"/>
      <c r="I28" s="336"/>
      <c r="J28" s="335"/>
      <c r="K28" s="340"/>
      <c r="L28" s="340"/>
      <c r="M28" s="340"/>
      <c r="N28" s="340"/>
      <c r="O28" s="336"/>
      <c r="P28" s="27"/>
    </row>
    <row r="29" spans="1:16" ht="9.75" customHeight="1">
      <c r="A29" s="27"/>
      <c r="B29" s="26"/>
      <c r="C29" s="25"/>
      <c r="D29" s="25"/>
      <c r="E29" s="25"/>
      <c r="F29" s="25"/>
      <c r="G29" s="25"/>
      <c r="H29" s="25"/>
      <c r="I29" s="25"/>
      <c r="J29" s="25"/>
      <c r="K29" s="25"/>
      <c r="L29" s="25"/>
      <c r="M29" s="25"/>
      <c r="N29" s="25"/>
      <c r="O29" s="25"/>
      <c r="P29" s="24"/>
    </row>
    <row r="30" spans="1:16" ht="21" customHeight="1">
      <c r="A30" s="376" t="s">
        <v>96</v>
      </c>
      <c r="B30" s="339"/>
      <c r="C30" s="339"/>
      <c r="P30" s="35"/>
    </row>
    <row r="31" spans="1:16" ht="21" customHeight="1">
      <c r="A31" s="74">
        <v>1</v>
      </c>
      <c r="C31" s="341" t="s">
        <v>333</v>
      </c>
      <c r="D31" s="526"/>
      <c r="E31" s="526"/>
      <c r="F31" s="526"/>
      <c r="G31" s="526"/>
      <c r="H31" s="526"/>
      <c r="I31" s="526"/>
      <c r="J31" s="526"/>
      <c r="K31" s="526"/>
      <c r="L31" s="526"/>
      <c r="M31" s="526"/>
      <c r="N31" s="526"/>
      <c r="O31" s="526"/>
      <c r="P31" s="526"/>
    </row>
    <row r="32" spans="1:16" ht="21" customHeight="1">
      <c r="C32" s="526"/>
      <c r="D32" s="526"/>
      <c r="E32" s="526"/>
      <c r="F32" s="526"/>
      <c r="G32" s="526"/>
      <c r="H32" s="526"/>
      <c r="I32" s="526"/>
      <c r="J32" s="526"/>
      <c r="K32" s="526"/>
      <c r="L32" s="526"/>
      <c r="M32" s="526"/>
      <c r="N32" s="526"/>
      <c r="O32" s="526"/>
      <c r="P32" s="526"/>
    </row>
    <row r="33" spans="1:16" ht="21" customHeight="1">
      <c r="A33" s="1">
        <v>2</v>
      </c>
      <c r="C33" s="374" t="s">
        <v>285</v>
      </c>
      <c r="D33" s="339"/>
      <c r="E33" s="339"/>
      <c r="F33" s="339"/>
      <c r="G33" s="339"/>
      <c r="H33" s="339"/>
      <c r="I33" s="339"/>
      <c r="J33" s="339"/>
      <c r="K33" s="339"/>
      <c r="L33" s="339"/>
      <c r="M33" s="339"/>
      <c r="N33" s="339"/>
      <c r="O33" s="339"/>
      <c r="P33" s="339"/>
    </row>
    <row r="34" spans="1:16" ht="21" customHeight="1">
      <c r="A34" s="74">
        <v>3</v>
      </c>
      <c r="C34" s="341" t="s">
        <v>286</v>
      </c>
      <c r="D34" s="526"/>
      <c r="E34" s="526"/>
      <c r="F34" s="526"/>
      <c r="G34" s="526"/>
      <c r="H34" s="526"/>
      <c r="I34" s="526"/>
      <c r="J34" s="526"/>
      <c r="K34" s="526"/>
      <c r="L34" s="526"/>
      <c r="M34" s="526"/>
      <c r="N34" s="526"/>
      <c r="O34" s="526"/>
      <c r="P34" s="526"/>
    </row>
    <row r="35" spans="1:16" ht="21" customHeight="1">
      <c r="C35" s="526"/>
      <c r="D35" s="526"/>
      <c r="E35" s="526"/>
      <c r="F35" s="526"/>
      <c r="G35" s="526"/>
      <c r="H35" s="526"/>
      <c r="I35" s="526"/>
      <c r="J35" s="526"/>
      <c r="K35" s="526"/>
      <c r="L35" s="526"/>
      <c r="M35" s="526"/>
      <c r="N35" s="526"/>
      <c r="O35" s="526"/>
      <c r="P35" s="526"/>
    </row>
    <row r="36" spans="1:16" ht="21" customHeight="1">
      <c r="C36" s="526"/>
      <c r="D36" s="526"/>
      <c r="E36" s="526"/>
      <c r="F36" s="526"/>
      <c r="G36" s="526"/>
      <c r="H36" s="526"/>
      <c r="I36" s="526"/>
      <c r="J36" s="526"/>
      <c r="K36" s="526"/>
      <c r="L36" s="526"/>
      <c r="M36" s="526"/>
      <c r="N36" s="526"/>
      <c r="O36" s="526"/>
      <c r="P36" s="526"/>
    </row>
    <row r="37" spans="1:16" ht="21" customHeight="1">
      <c r="C37" s="414"/>
      <c r="D37" s="339"/>
      <c r="E37" s="339"/>
      <c r="F37" s="339"/>
      <c r="G37" s="339"/>
      <c r="H37" s="339"/>
      <c r="I37" s="339"/>
      <c r="J37" s="339"/>
      <c r="K37" s="339"/>
      <c r="L37" s="339"/>
      <c r="M37" s="339"/>
      <c r="N37" s="339"/>
      <c r="O37" s="339"/>
      <c r="P37" s="339"/>
    </row>
    <row r="38" spans="1:16" ht="21" customHeight="1">
      <c r="C38" s="414"/>
      <c r="D38" s="339"/>
      <c r="E38" s="339"/>
      <c r="F38" s="339"/>
      <c r="G38" s="339"/>
      <c r="H38" s="339"/>
      <c r="I38" s="339"/>
      <c r="J38" s="339"/>
      <c r="K38" s="339"/>
      <c r="L38" s="339"/>
      <c r="M38" s="339"/>
      <c r="N38" s="339"/>
      <c r="O38" s="339"/>
      <c r="P38" s="339"/>
    </row>
    <row r="39" spans="1:16" ht="21" customHeight="1">
      <c r="C39" s="414"/>
      <c r="D39" s="339"/>
      <c r="E39" s="339"/>
      <c r="F39" s="339"/>
      <c r="G39" s="339"/>
      <c r="H39" s="339"/>
      <c r="I39" s="339"/>
      <c r="J39" s="339"/>
      <c r="K39" s="339"/>
      <c r="L39" s="339"/>
      <c r="M39" s="339"/>
      <c r="N39" s="339"/>
      <c r="O39" s="339"/>
      <c r="P39" s="339"/>
    </row>
    <row r="40" spans="1:16" ht="21" customHeight="1">
      <c r="C40" s="414"/>
      <c r="D40" s="339"/>
      <c r="E40" s="339"/>
      <c r="F40" s="339"/>
      <c r="G40" s="339"/>
      <c r="H40" s="339"/>
      <c r="I40" s="339"/>
      <c r="J40" s="339"/>
      <c r="K40" s="339"/>
      <c r="L40" s="339"/>
      <c r="M40" s="339"/>
      <c r="N40" s="339"/>
      <c r="O40" s="339"/>
      <c r="P40" s="339"/>
    </row>
  </sheetData>
  <sheetProtection algorithmName="SHA-512" hashValue="Ekn2CjLLCxaMODE86ATVgvm+Z5+R2OPuVBD0jTPlnGQdPceeULmFCSg2nin4gQ7aDjazach41P4wgvN6NCpDnw==" saltValue="MJGX5+VQkBEYuwnFcrzlxg==" spinCount="100000" sheet="1" objects="1" scenarios="1"/>
  <mergeCells count="43">
    <mergeCell ref="A30:C30"/>
    <mergeCell ref="C33:P33"/>
    <mergeCell ref="C22:D28"/>
    <mergeCell ref="E22:I22"/>
    <mergeCell ref="J22:M22"/>
    <mergeCell ref="N22:O22"/>
    <mergeCell ref="E23:I25"/>
    <mergeCell ref="J23:M25"/>
    <mergeCell ref="C31:P32"/>
    <mergeCell ref="N23:O25"/>
    <mergeCell ref="E26:I26"/>
    <mergeCell ref="J26:O26"/>
    <mergeCell ref="E27:I28"/>
    <mergeCell ref="J27:O28"/>
    <mergeCell ref="C34:P36"/>
    <mergeCell ref="C40:P40"/>
    <mergeCell ref="C37:P37"/>
    <mergeCell ref="C38:P38"/>
    <mergeCell ref="C39:P39"/>
    <mergeCell ref="C19:D19"/>
    <mergeCell ref="E19:O19"/>
    <mergeCell ref="C20:D20"/>
    <mergeCell ref="E20:O20"/>
    <mergeCell ref="C21:D21"/>
    <mergeCell ref="E21:O21"/>
    <mergeCell ref="B3:P3"/>
    <mergeCell ref="G9:H9"/>
    <mergeCell ref="I9:O9"/>
    <mergeCell ref="G10:H10"/>
    <mergeCell ref="I10:O10"/>
    <mergeCell ref="R6:W6"/>
    <mergeCell ref="C18:D18"/>
    <mergeCell ref="E18:G18"/>
    <mergeCell ref="H18:K18"/>
    <mergeCell ref="L18:O18"/>
    <mergeCell ref="G11:H11"/>
    <mergeCell ref="I11:N11"/>
    <mergeCell ref="G12:H12"/>
    <mergeCell ref="I12:J12"/>
    <mergeCell ref="K12:N12"/>
    <mergeCell ref="G13:H13"/>
    <mergeCell ref="I13:N13"/>
    <mergeCell ref="C15:O16"/>
  </mergeCells>
  <phoneticPr fontId="16"/>
  <hyperlinks>
    <hyperlink ref="R6" location="入力_公費負担!A1" display="入力フォーム（公営費）に戻る" xr:uid="{224483E2-4B1B-4FF3-8297-26FD5A7A0B0F}"/>
    <hyperlink ref="R6:W6" location="入力_公費負担!A105" display="入力フォーム（公営費）に戻る" xr:uid="{ABA86FD4-4971-4648-AD65-32DEEB8211FC}"/>
  </hyperlinks>
  <pageMargins left="0.49" right="0.46" top="0.55000000000000004"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4">
    <tabColor rgb="FFFFFF00"/>
  </sheetPr>
  <dimension ref="A1:V21"/>
  <sheetViews>
    <sheetView view="pageBreakPreview" zoomScaleNormal="100" zoomScaleSheetLayoutView="100" workbookViewId="0">
      <selection activeCell="M118" sqref="M118:N118"/>
    </sheetView>
  </sheetViews>
  <sheetFormatPr defaultColWidth="6" defaultRowHeight="28.5" customHeight="1"/>
  <cols>
    <col min="1" max="2" width="4.875" style="1" customWidth="1"/>
    <col min="3" max="3" width="8.5" style="1" bestFit="1" customWidth="1"/>
    <col min="4" max="4" width="6.5" style="1" bestFit="1" customWidth="1"/>
    <col min="5" max="6" width="6" style="1" customWidth="1"/>
    <col min="7" max="7" width="8.5" style="1" bestFit="1" customWidth="1"/>
    <col min="8" max="8" width="6.5" style="1" bestFit="1" customWidth="1"/>
    <col min="9" max="10" width="6" style="1" customWidth="1"/>
    <col min="11" max="11" width="8.5" style="1" customWidth="1"/>
    <col min="12" max="12" width="6.5" style="1" bestFit="1" customWidth="1"/>
    <col min="13" max="13" width="6" style="1" customWidth="1"/>
    <col min="14" max="16384" width="6" style="1"/>
  </cols>
  <sheetData>
    <row r="1" spans="1:22" ht="28.5" customHeight="1">
      <c r="A1" s="1" t="s">
        <v>287</v>
      </c>
      <c r="F1" s="13"/>
    </row>
    <row r="2" spans="1:22" ht="28.5" customHeight="1">
      <c r="A2" s="372"/>
      <c r="B2" s="339"/>
      <c r="C2" s="339"/>
      <c r="D2" s="339"/>
      <c r="E2" s="339"/>
      <c r="F2" s="339"/>
      <c r="G2" s="339"/>
      <c r="H2" s="339"/>
      <c r="I2" s="339"/>
      <c r="J2" s="339"/>
      <c r="K2" s="339"/>
      <c r="L2" s="339"/>
      <c r="M2" s="339"/>
      <c r="N2" s="339"/>
      <c r="O2" s="339"/>
    </row>
    <row r="3" spans="1:22" ht="28.5" customHeight="1">
      <c r="A3" s="372" t="s">
        <v>288</v>
      </c>
      <c r="B3" s="339"/>
      <c r="C3" s="339"/>
      <c r="D3" s="339"/>
      <c r="E3" s="339"/>
      <c r="F3" s="339"/>
      <c r="G3" s="339"/>
      <c r="H3" s="339"/>
      <c r="I3" s="339"/>
      <c r="J3" s="339"/>
      <c r="K3" s="339"/>
      <c r="L3" s="339"/>
      <c r="M3" s="339"/>
      <c r="N3" s="339"/>
      <c r="O3" s="339"/>
    </row>
    <row r="4" spans="1:22" ht="28.5" customHeight="1">
      <c r="A4" s="39"/>
      <c r="B4" s="39"/>
      <c r="C4" s="39"/>
      <c r="D4" s="39"/>
      <c r="E4" s="39"/>
      <c r="F4" s="39"/>
      <c r="G4" s="39"/>
      <c r="H4" s="39"/>
      <c r="I4" s="39"/>
      <c r="J4" s="39"/>
      <c r="K4" s="39"/>
      <c r="L4" s="39"/>
      <c r="M4" s="39"/>
      <c r="N4" s="39"/>
      <c r="O4" s="39"/>
      <c r="Q4" s="551" t="s">
        <v>417</v>
      </c>
      <c r="R4" s="551"/>
      <c r="S4" s="551"/>
      <c r="T4" s="551"/>
      <c r="U4" s="551"/>
      <c r="V4" s="551"/>
    </row>
    <row r="5" spans="1:22" ht="28.5" customHeight="1" thickBot="1">
      <c r="A5" s="39"/>
      <c r="B5" s="39"/>
      <c r="C5" s="39"/>
      <c r="D5" s="39"/>
      <c r="E5" s="39"/>
      <c r="F5" s="39"/>
      <c r="G5" s="39"/>
      <c r="H5" s="39"/>
      <c r="I5" s="39"/>
      <c r="J5" s="39"/>
      <c r="K5" s="39"/>
      <c r="L5" s="39"/>
      <c r="M5" s="39"/>
      <c r="N5" s="39"/>
      <c r="O5" s="63" t="str">
        <f>IF(入力_公費負担!E4="","候補者氏名　　　　　　　　　　","候補者氏名　"&amp;入力_公費負担!E4)</f>
        <v>候補者氏名　　　　　　　　　　</v>
      </c>
    </row>
    <row r="6" spans="1:22" ht="28.5" customHeight="1" thickBot="1">
      <c r="A6" s="344" t="s">
        <v>334</v>
      </c>
      <c r="B6" s="332"/>
      <c r="C6" s="331" t="s">
        <v>290</v>
      </c>
      <c r="D6" s="352"/>
      <c r="E6" s="352"/>
      <c r="F6" s="343"/>
      <c r="G6" s="545" t="s">
        <v>291</v>
      </c>
      <c r="H6" s="546"/>
      <c r="I6" s="546"/>
      <c r="J6" s="547"/>
      <c r="K6" s="418" t="s">
        <v>21</v>
      </c>
      <c r="L6" s="352"/>
      <c r="M6" s="352"/>
      <c r="N6" s="343"/>
      <c r="O6" s="331" t="s">
        <v>79</v>
      </c>
    </row>
    <row r="7" spans="1:22" ht="28.5" customHeight="1">
      <c r="A7" s="333"/>
      <c r="B7" s="334"/>
      <c r="C7" s="344" t="s">
        <v>292</v>
      </c>
      <c r="D7" s="344" t="s">
        <v>293</v>
      </c>
      <c r="E7" s="344" t="s">
        <v>294</v>
      </c>
      <c r="F7" s="332"/>
      <c r="G7" s="548" t="s">
        <v>295</v>
      </c>
      <c r="H7" s="344" t="s">
        <v>296</v>
      </c>
      <c r="I7" s="344" t="s">
        <v>297</v>
      </c>
      <c r="J7" s="537"/>
      <c r="K7" s="397" t="s">
        <v>298</v>
      </c>
      <c r="L7" s="550" t="s">
        <v>299</v>
      </c>
      <c r="M7" s="527" t="s">
        <v>300</v>
      </c>
      <c r="N7" s="528"/>
      <c r="O7" s="334"/>
    </row>
    <row r="8" spans="1:22" ht="28.5" customHeight="1">
      <c r="A8" s="335"/>
      <c r="B8" s="336"/>
      <c r="C8" s="494"/>
      <c r="D8" s="494"/>
      <c r="E8" s="335"/>
      <c r="F8" s="336"/>
      <c r="G8" s="549"/>
      <c r="H8" s="494"/>
      <c r="I8" s="335"/>
      <c r="J8" s="530"/>
      <c r="K8" s="336"/>
      <c r="L8" s="335"/>
      <c r="M8" s="529"/>
      <c r="N8" s="530"/>
      <c r="O8" s="336"/>
    </row>
    <row r="9" spans="1:22" ht="35.25" customHeight="1" thickBot="1">
      <c r="A9" s="560">
        <f>選管入力用!B8</f>
        <v>371</v>
      </c>
      <c r="B9" s="332"/>
      <c r="C9" s="561" t="str">
        <f>IF(入力_公費負担!E108="","",入力_公費負担!E108)</f>
        <v/>
      </c>
      <c r="D9" s="521" t="str">
        <f>IF(入力_公費負担!E109="","",入力_公費負担!E109)</f>
        <v/>
      </c>
      <c r="E9" s="464">
        <f>IF(入力_公費負担!E110="","",入力_公費負担!E110)</f>
        <v>0</v>
      </c>
      <c r="F9" s="332"/>
      <c r="G9" s="563">
        <f>選管入力用!B20</f>
        <v>1440</v>
      </c>
      <c r="H9" s="564">
        <f>選管入力用!B8</f>
        <v>371</v>
      </c>
      <c r="I9" s="354">
        <f>G9*H9</f>
        <v>534240</v>
      </c>
      <c r="J9" s="537"/>
      <c r="K9" s="558" t="str">
        <f>IF(C9="","",IF(C9&lt;=G9,C9,G9))</f>
        <v/>
      </c>
      <c r="L9" s="544" t="str">
        <f>IF(D9="","",IF(D9&lt;=H9,D9,H9))</f>
        <v/>
      </c>
      <c r="M9" s="542" t="e">
        <f>K9*L9</f>
        <v>#VALUE!</v>
      </c>
      <c r="N9" s="537"/>
      <c r="O9" s="418"/>
    </row>
    <row r="10" spans="1:22" ht="35.25" customHeight="1" thickBot="1">
      <c r="A10" s="335"/>
      <c r="B10" s="336"/>
      <c r="C10" s="562"/>
      <c r="D10" s="494"/>
      <c r="E10" s="335"/>
      <c r="F10" s="336"/>
      <c r="G10" s="534"/>
      <c r="H10" s="536"/>
      <c r="I10" s="538"/>
      <c r="J10" s="539"/>
      <c r="K10" s="559"/>
      <c r="L10" s="335"/>
      <c r="M10" s="543"/>
      <c r="N10" s="539"/>
      <c r="O10" s="336"/>
    </row>
    <row r="11" spans="1:22" ht="28.5" customHeight="1">
      <c r="A11" s="13"/>
      <c r="B11" s="13"/>
      <c r="C11" s="30"/>
      <c r="D11" s="58"/>
      <c r="E11" s="30"/>
      <c r="F11" s="30"/>
      <c r="G11" s="30"/>
      <c r="H11" s="58"/>
      <c r="I11" s="30"/>
      <c r="J11" s="30"/>
      <c r="K11" s="30"/>
      <c r="L11" s="58"/>
      <c r="M11" s="30"/>
      <c r="N11" s="30"/>
      <c r="O11" s="13"/>
    </row>
    <row r="12" spans="1:22" ht="28.5" customHeight="1">
      <c r="A12" s="13"/>
      <c r="B12" s="13"/>
      <c r="C12" s="13"/>
      <c r="D12" s="13"/>
      <c r="E12" s="13"/>
      <c r="F12" s="13"/>
      <c r="G12" s="13"/>
      <c r="H12" s="13"/>
      <c r="I12" s="13"/>
      <c r="J12" s="13"/>
      <c r="K12" s="13"/>
      <c r="L12" s="13"/>
      <c r="M12" s="13"/>
      <c r="N12" s="13"/>
      <c r="O12" s="13"/>
    </row>
    <row r="13" spans="1:22" ht="24.75" customHeight="1">
      <c r="A13" s="376" t="s">
        <v>96</v>
      </c>
      <c r="B13" s="339"/>
    </row>
    <row r="14" spans="1:22" s="74" customFormat="1" ht="20.100000000000001" customHeight="1">
      <c r="A14" s="75" t="s">
        <v>128</v>
      </c>
      <c r="B14" s="380" t="s">
        <v>335</v>
      </c>
      <c r="C14" s="526"/>
      <c r="D14" s="526"/>
      <c r="E14" s="526"/>
      <c r="F14" s="526"/>
      <c r="G14" s="526"/>
      <c r="H14" s="526"/>
      <c r="I14" s="526"/>
      <c r="J14" s="526"/>
      <c r="K14" s="526"/>
      <c r="L14" s="526"/>
      <c r="M14" s="526"/>
      <c r="N14" s="526"/>
      <c r="O14" s="526"/>
    </row>
    <row r="15" spans="1:22" ht="20.100000000000001" customHeight="1">
      <c r="A15" s="11"/>
      <c r="B15" s="339"/>
      <c r="C15" s="339"/>
      <c r="D15" s="339"/>
      <c r="E15" s="339"/>
      <c r="F15" s="339"/>
      <c r="G15" s="339"/>
      <c r="H15" s="339"/>
      <c r="I15" s="339"/>
      <c r="J15" s="339"/>
      <c r="K15" s="339"/>
      <c r="L15" s="339"/>
      <c r="M15" s="339"/>
      <c r="N15" s="339"/>
      <c r="O15" s="339"/>
    </row>
    <row r="16" spans="1:22" ht="24.75" customHeight="1">
      <c r="A16" s="11" t="s">
        <v>119</v>
      </c>
      <c r="B16" s="374" t="s">
        <v>336</v>
      </c>
      <c r="C16" s="339"/>
      <c r="D16" s="339"/>
      <c r="E16" s="339"/>
      <c r="F16" s="339"/>
      <c r="G16" s="339"/>
      <c r="H16" s="339"/>
      <c r="I16" s="339"/>
      <c r="J16" s="339"/>
      <c r="K16" s="339"/>
      <c r="L16" s="339"/>
      <c r="M16" s="339"/>
      <c r="N16" s="339"/>
      <c r="O16" s="339"/>
    </row>
    <row r="17" spans="1:15" ht="24.75" customHeight="1">
      <c r="A17" s="11"/>
      <c r="B17" s="374" t="s">
        <v>429</v>
      </c>
      <c r="C17" s="339"/>
      <c r="D17" s="339"/>
      <c r="E17" s="339"/>
      <c r="F17" s="339"/>
      <c r="G17" s="339"/>
      <c r="H17" s="339"/>
      <c r="I17" s="339"/>
      <c r="J17" s="339"/>
      <c r="K17" s="339"/>
      <c r="L17" s="339"/>
      <c r="M17" s="339"/>
      <c r="N17" s="339"/>
      <c r="O17" s="339"/>
    </row>
    <row r="18" spans="1:15" ht="24.75" customHeight="1">
      <c r="A18" s="11"/>
      <c r="B18" s="386" t="s">
        <v>337</v>
      </c>
      <c r="C18" s="339"/>
      <c r="D18" s="339"/>
      <c r="E18" s="339"/>
      <c r="F18" s="339"/>
      <c r="G18" s="339"/>
      <c r="H18" s="339"/>
      <c r="I18" s="339"/>
      <c r="J18" s="339"/>
      <c r="K18" s="339"/>
      <c r="L18" s="339"/>
      <c r="M18" s="339"/>
      <c r="N18" s="339"/>
      <c r="O18" s="339"/>
    </row>
    <row r="19" spans="1:15" ht="24.75" customHeight="1">
      <c r="A19" s="11" t="s">
        <v>131</v>
      </c>
      <c r="B19" s="375" t="s">
        <v>338</v>
      </c>
      <c r="C19" s="339"/>
      <c r="D19" s="339"/>
      <c r="E19" s="339"/>
      <c r="F19" s="339"/>
      <c r="G19" s="339"/>
      <c r="H19" s="339"/>
      <c r="I19" s="339"/>
      <c r="J19" s="339"/>
      <c r="K19" s="339"/>
      <c r="L19" s="339"/>
      <c r="M19" s="339"/>
      <c r="N19" s="339"/>
      <c r="O19" s="339"/>
    </row>
    <row r="20" spans="1:15" ht="24.75" customHeight="1">
      <c r="A20" s="11" t="s">
        <v>133</v>
      </c>
      <c r="B20" s="374" t="s">
        <v>304</v>
      </c>
      <c r="C20" s="339"/>
      <c r="D20" s="339"/>
      <c r="E20" s="339"/>
      <c r="F20" s="339"/>
      <c r="G20" s="339"/>
      <c r="H20" s="339"/>
      <c r="I20" s="339"/>
      <c r="J20" s="339"/>
      <c r="K20" s="339"/>
      <c r="L20" s="339"/>
      <c r="M20" s="339"/>
      <c r="N20" s="339"/>
      <c r="O20" s="339"/>
    </row>
    <row r="21" spans="1:15" ht="28.5" customHeight="1">
      <c r="A21" s="11" t="s">
        <v>137</v>
      </c>
      <c r="B21" s="374" t="s">
        <v>305</v>
      </c>
      <c r="C21" s="339"/>
      <c r="D21" s="339"/>
      <c r="E21" s="339"/>
      <c r="F21" s="339"/>
      <c r="G21" s="339"/>
      <c r="H21" s="339"/>
      <c r="I21" s="339"/>
      <c r="J21" s="339"/>
      <c r="K21" s="339"/>
      <c r="L21" s="339"/>
      <c r="M21" s="339"/>
      <c r="N21" s="339"/>
      <c r="O21" s="339"/>
    </row>
  </sheetData>
  <sheetProtection algorithmName="SHA-512" hashValue="8Y1BP699CX/vFIvNOP/0gBiFULlJEWMbm0Gm7WxCHSTW8txSr/pTNvGVuqxDbIdER2RgjJN+RP0XGIdJE4ShhQ==" saltValue="NSXZSFGA1YMPW73nKPGtpg==" spinCount="100000" sheet="1" objects="1" scenarios="1"/>
  <mergeCells count="36">
    <mergeCell ref="A2:O2"/>
    <mergeCell ref="A6:B8"/>
    <mergeCell ref="A9:B10"/>
    <mergeCell ref="I7:J8"/>
    <mergeCell ref="I9:J10"/>
    <mergeCell ref="M9:N10"/>
    <mergeCell ref="C9:C10"/>
    <mergeCell ref="D9:D10"/>
    <mergeCell ref="G9:G10"/>
    <mergeCell ref="H9:H10"/>
    <mergeCell ref="L7:L8"/>
    <mergeCell ref="A3:O3"/>
    <mergeCell ref="O9:O10"/>
    <mergeCell ref="C7:C8"/>
    <mergeCell ref="D7:D8"/>
    <mergeCell ref="G7:G8"/>
    <mergeCell ref="B21:O21"/>
    <mergeCell ref="A13:B13"/>
    <mergeCell ref="B18:O18"/>
    <mergeCell ref="B19:O19"/>
    <mergeCell ref="B20:O20"/>
    <mergeCell ref="B16:O16"/>
    <mergeCell ref="B17:O17"/>
    <mergeCell ref="B14:O15"/>
    <mergeCell ref="Q4:V4"/>
    <mergeCell ref="L9:L10"/>
    <mergeCell ref="M7:N8"/>
    <mergeCell ref="E9:F10"/>
    <mergeCell ref="K9:K10"/>
    <mergeCell ref="H7:H8"/>
    <mergeCell ref="K7:K8"/>
    <mergeCell ref="O6:O8"/>
    <mergeCell ref="C6:F6"/>
    <mergeCell ref="G6:J6"/>
    <mergeCell ref="K6:N6"/>
    <mergeCell ref="E7:F8"/>
  </mergeCells>
  <phoneticPr fontId="16"/>
  <hyperlinks>
    <hyperlink ref="Q4" location="入力_公費負担!A1" display="入力フォーム（公営費）に戻る" xr:uid="{D0D1C249-9467-44E8-A420-05EF372A5480}"/>
    <hyperlink ref="Q4:V4" location="入力_公費負担!A105" display="入力フォーム（公営費）に戻る" xr:uid="{A4E02BD1-00E2-47A7-B254-C4B8A20DA588}"/>
  </hyperlinks>
  <pageMargins left="0.39" right="0.37" top="0.61" bottom="0.56999999999999995" header="0.3" footer="0.3"/>
  <pageSetup paperSize="9" orientation="portrait"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6"/>
  <dimension ref="A1:E21"/>
  <sheetViews>
    <sheetView zoomScale="90" zoomScaleNormal="90" workbookViewId="0">
      <selection activeCell="K3" sqref="K3"/>
    </sheetView>
  </sheetViews>
  <sheetFormatPr defaultRowHeight="21" customHeight="1"/>
  <cols>
    <col min="1" max="1" width="16.125" style="78" bestFit="1" customWidth="1"/>
    <col min="2" max="2" width="22.75" style="78" bestFit="1" customWidth="1"/>
    <col min="4" max="4" width="9.875" style="78" customWidth="1"/>
    <col min="5" max="5" width="10" style="78" customWidth="1"/>
  </cols>
  <sheetData>
    <row r="1" spans="1:5" ht="21" customHeight="1">
      <c r="A1" t="s">
        <v>339</v>
      </c>
    </row>
    <row r="2" spans="1:5" s="1" customFormat="1" ht="21" customHeight="1">
      <c r="A2" s="5" t="s">
        <v>340</v>
      </c>
      <c r="B2" s="6" t="s">
        <v>364</v>
      </c>
      <c r="C2" s="100"/>
    </row>
    <row r="3" spans="1:5" s="1" customFormat="1" ht="21" customHeight="1">
      <c r="A3" s="5" t="s">
        <v>341</v>
      </c>
      <c r="B3" s="6" t="s">
        <v>365</v>
      </c>
      <c r="C3" s="100"/>
    </row>
    <row r="4" spans="1:5" s="1" customFormat="1" ht="21" customHeight="1">
      <c r="A4" s="5" t="s">
        <v>154</v>
      </c>
      <c r="B4" s="5" t="s">
        <v>366</v>
      </c>
    </row>
    <row r="5" spans="1:5" s="1" customFormat="1" ht="21" customHeight="1">
      <c r="A5" s="5" t="s">
        <v>342</v>
      </c>
      <c r="B5" s="5" t="s">
        <v>343</v>
      </c>
    </row>
    <row r="6" spans="1:5" s="1" customFormat="1" ht="21" customHeight="1">
      <c r="A6" s="5" t="s">
        <v>344</v>
      </c>
      <c r="B6" s="5" t="s">
        <v>438</v>
      </c>
    </row>
    <row r="7" spans="1:5" s="1" customFormat="1" ht="21" customHeight="1">
      <c r="A7" s="5" t="s">
        <v>345</v>
      </c>
      <c r="B7" s="5" t="s">
        <v>367</v>
      </c>
    </row>
    <row r="8" spans="1:5" s="1" customFormat="1" ht="21" customHeight="1">
      <c r="A8" s="5" t="s">
        <v>346</v>
      </c>
      <c r="B8" s="55">
        <v>371</v>
      </c>
    </row>
    <row r="9" spans="1:5" s="1" customFormat="1" ht="21" customHeight="1">
      <c r="A9" s="5" t="s">
        <v>347</v>
      </c>
      <c r="B9" s="55">
        <v>4000</v>
      </c>
    </row>
    <row r="10" spans="1:5" ht="21" customHeight="1">
      <c r="B10" s="8" t="s">
        <v>368</v>
      </c>
      <c r="C10" s="7" t="s">
        <v>348</v>
      </c>
    </row>
    <row r="12" spans="1:5" ht="21" customHeight="1">
      <c r="A12" s="5" t="s">
        <v>349</v>
      </c>
      <c r="B12" s="61">
        <v>64500</v>
      </c>
      <c r="D12" s="76" t="s">
        <v>350</v>
      </c>
      <c r="E12" s="77">
        <v>45851</v>
      </c>
    </row>
    <row r="13" spans="1:5" ht="21" customHeight="1">
      <c r="A13" s="5" t="s">
        <v>28</v>
      </c>
      <c r="B13" s="61">
        <v>16100</v>
      </c>
      <c r="D13" s="76" t="s">
        <v>351</v>
      </c>
      <c r="E13" s="77">
        <v>45852</v>
      </c>
    </row>
    <row r="14" spans="1:5" ht="21" customHeight="1">
      <c r="A14" s="5" t="s">
        <v>38</v>
      </c>
      <c r="B14" s="61">
        <v>7700</v>
      </c>
      <c r="D14" s="76" t="s">
        <v>352</v>
      </c>
      <c r="E14" s="77">
        <v>45853</v>
      </c>
    </row>
    <row r="15" spans="1:5" ht="21" customHeight="1">
      <c r="A15" s="5" t="s">
        <v>33</v>
      </c>
      <c r="B15" s="61">
        <v>12500</v>
      </c>
      <c r="D15" s="76" t="s">
        <v>353</v>
      </c>
      <c r="E15" s="77">
        <v>45854</v>
      </c>
    </row>
    <row r="16" spans="1:5" ht="21" customHeight="1">
      <c r="A16" s="5" t="s">
        <v>354</v>
      </c>
      <c r="B16" s="62">
        <v>8.3800000000000008</v>
      </c>
      <c r="D16" s="76" t="s">
        <v>355</v>
      </c>
      <c r="E16" s="77">
        <v>45855</v>
      </c>
    </row>
    <row r="17" spans="1:5" ht="21" customHeight="1">
      <c r="A17" s="5" t="s">
        <v>356</v>
      </c>
      <c r="B17" s="61">
        <f>B16*B9</f>
        <v>33520</v>
      </c>
      <c r="D17" s="76" t="s">
        <v>357</v>
      </c>
      <c r="E17" s="77">
        <v>45856</v>
      </c>
    </row>
    <row r="18" spans="1:5" ht="21" customHeight="1">
      <c r="A18" s="5" t="s">
        <v>358</v>
      </c>
      <c r="B18" s="61">
        <v>316250</v>
      </c>
      <c r="D18" s="76" t="s">
        <v>359</v>
      </c>
      <c r="E18" s="77">
        <v>45857</v>
      </c>
    </row>
    <row r="19" spans="1:5" ht="21" customHeight="1">
      <c r="A19" s="5" t="s">
        <v>360</v>
      </c>
      <c r="B19" s="62">
        <v>586.88</v>
      </c>
    </row>
    <row r="20" spans="1:5" ht="21" customHeight="1">
      <c r="A20" s="5" t="s">
        <v>361</v>
      </c>
      <c r="B20" s="61">
        <v>1440</v>
      </c>
    </row>
    <row r="21" spans="1:5" ht="21" customHeight="1">
      <c r="A21" s="5" t="s">
        <v>362</v>
      </c>
      <c r="B21" s="61">
        <f>B8*B20</f>
        <v>534240</v>
      </c>
    </row>
  </sheetData>
  <sheetProtection algorithmName="SHA-512" hashValue="GhB5mJW02P2/Hok1t/kMkVcpY/yTBQxGv3z1xa5dtGKoJZNc7J56ZXj2LA1yXXVutF+DwX2YxiqnllV4M+hFLA==" saltValue="AHv1Wi7i/3oNijjOmIx9jw==" spinCount="100000" sheet="1" objects="1" scenarios="1"/>
  <phoneticPr fontId="16"/>
  <pageMargins left="0.7" right="0.7" top="0.75" bottom="0.75" header="0.3" footer="0.3"/>
  <pageSetup paperSize="9" orientation="portrait"/>
  <legacy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6"/>
  <dimension ref="A1:C80"/>
  <sheetViews>
    <sheetView workbookViewId="0">
      <selection activeCell="K9" sqref="K9:K10"/>
    </sheetView>
  </sheetViews>
  <sheetFormatPr defaultColWidth="9" defaultRowHeight="15" customHeight="1"/>
  <cols>
    <col min="1" max="1" width="18.375" customWidth="1"/>
    <col min="2" max="2" width="25.5" customWidth="1"/>
    <col min="3" max="3" width="25.375" customWidth="1"/>
  </cols>
  <sheetData>
    <row r="1" spans="1:3" ht="15" customHeight="1">
      <c r="A1" t="s">
        <v>439</v>
      </c>
      <c r="B1" t="s">
        <v>11</v>
      </c>
      <c r="C1">
        <f>入力_公費負担!E7</f>
        <v>0</v>
      </c>
    </row>
    <row r="2" spans="1:3" ht="15" customHeight="1">
      <c r="A2" t="s">
        <v>439</v>
      </c>
      <c r="B2" t="s">
        <v>13</v>
      </c>
      <c r="C2">
        <f>入力_公費負担!E8</f>
        <v>0</v>
      </c>
    </row>
    <row r="3" spans="1:3" ht="15" customHeight="1">
      <c r="A3" t="s">
        <v>439</v>
      </c>
      <c r="B3" t="s">
        <v>10</v>
      </c>
      <c r="C3">
        <f>入力_公費負担!E9</f>
        <v>0</v>
      </c>
    </row>
    <row r="4" spans="1:3" ht="15" customHeight="1">
      <c r="A4" t="s">
        <v>439</v>
      </c>
      <c r="B4" t="s">
        <v>14</v>
      </c>
      <c r="C4">
        <f>入力_公費負担!E10</f>
        <v>0</v>
      </c>
    </row>
    <row r="5" spans="1:3" ht="15" customHeight="1">
      <c r="A5" t="s">
        <v>439</v>
      </c>
      <c r="B5" t="s">
        <v>440</v>
      </c>
      <c r="C5">
        <f>入力_公費負担!E11</f>
        <v>0</v>
      </c>
    </row>
    <row r="6" spans="1:3" ht="15" customHeight="1">
      <c r="A6" t="s">
        <v>439</v>
      </c>
      <c r="B6" t="s">
        <v>15</v>
      </c>
      <c r="C6">
        <f>入力_公費負担!E12</f>
        <v>0</v>
      </c>
    </row>
    <row r="7" spans="1:3" ht="15" customHeight="1">
      <c r="A7" t="s">
        <v>439</v>
      </c>
      <c r="B7" t="s">
        <v>20</v>
      </c>
      <c r="C7" t="str">
        <f>入力_公費負担!E15</f>
        <v xml:space="preserve">  </v>
      </c>
    </row>
    <row r="8" spans="1:3" ht="15" customHeight="1">
      <c r="A8" t="s">
        <v>439</v>
      </c>
      <c r="B8" t="s">
        <v>441</v>
      </c>
      <c r="C8">
        <f>入力_公費負担!E16</f>
        <v>0</v>
      </c>
    </row>
    <row r="9" spans="1:3" ht="15" customHeight="1">
      <c r="A9" t="s">
        <v>439</v>
      </c>
      <c r="B9" t="s">
        <v>23</v>
      </c>
      <c r="C9">
        <f>入力_公費負担!E18</f>
        <v>0</v>
      </c>
    </row>
    <row r="10" spans="1:3" ht="15" customHeight="1">
      <c r="A10" t="s">
        <v>439</v>
      </c>
      <c r="B10" t="s">
        <v>24</v>
      </c>
      <c r="C10">
        <f>入力_公費負担!E19</f>
        <v>0</v>
      </c>
    </row>
    <row r="11" spans="1:3" ht="15" customHeight="1">
      <c r="A11" t="s">
        <v>439</v>
      </c>
      <c r="B11" t="s">
        <v>25</v>
      </c>
      <c r="C11">
        <f>入力_公費負担!E20</f>
        <v>0</v>
      </c>
    </row>
    <row r="12" spans="1:3" ht="15" customHeight="1">
      <c r="A12" t="s">
        <v>439</v>
      </c>
      <c r="B12" t="s">
        <v>26</v>
      </c>
      <c r="C12">
        <f>入力_公費負担!E21</f>
        <v>0</v>
      </c>
    </row>
    <row r="13" spans="1:3" ht="15" customHeight="1">
      <c r="A13" t="s">
        <v>439</v>
      </c>
      <c r="B13" t="s">
        <v>27</v>
      </c>
      <c r="C13">
        <f>入力_公費負担!E22</f>
        <v>0</v>
      </c>
    </row>
    <row r="14" spans="1:3" ht="15" customHeight="1">
      <c r="A14" t="s">
        <v>28</v>
      </c>
      <c r="B14" t="s">
        <v>29</v>
      </c>
      <c r="C14">
        <f>入力_公費負担!E24</f>
        <v>0</v>
      </c>
    </row>
    <row r="15" spans="1:3" ht="15" customHeight="1">
      <c r="A15" t="s">
        <v>28</v>
      </c>
      <c r="B15" t="s">
        <v>30</v>
      </c>
      <c r="C15">
        <f>入力_公費負担!E25</f>
        <v>0</v>
      </c>
    </row>
    <row r="16" spans="1:3" ht="15" customHeight="1">
      <c r="A16" t="s">
        <v>28</v>
      </c>
      <c r="B16" t="s">
        <v>10</v>
      </c>
      <c r="C16">
        <f>入力_公費負担!E26</f>
        <v>0</v>
      </c>
    </row>
    <row r="17" spans="1:3" ht="15" customHeight="1">
      <c r="A17" t="s">
        <v>28</v>
      </c>
      <c r="B17" t="s">
        <v>31</v>
      </c>
      <c r="C17">
        <f>入力_公費負担!E27</f>
        <v>0</v>
      </c>
    </row>
    <row r="18" spans="1:3" ht="15" customHeight="1">
      <c r="A18" t="s">
        <v>28</v>
      </c>
      <c r="B18" t="s">
        <v>440</v>
      </c>
      <c r="C18">
        <f>入力_公費負担!E28</f>
        <v>0</v>
      </c>
    </row>
    <row r="19" spans="1:3" ht="15" customHeight="1">
      <c r="A19" t="s">
        <v>28</v>
      </c>
      <c r="B19" t="s">
        <v>15</v>
      </c>
      <c r="C19">
        <f>入力_公費負担!E29</f>
        <v>0</v>
      </c>
    </row>
    <row r="20" spans="1:3" ht="15" customHeight="1">
      <c r="A20" t="s">
        <v>28</v>
      </c>
      <c r="B20" t="s">
        <v>20</v>
      </c>
      <c r="C20" t="str">
        <f>入力_公費負担!E32</f>
        <v xml:space="preserve">  </v>
      </c>
    </row>
    <row r="21" spans="1:3" ht="15" customHeight="1">
      <c r="A21" t="s">
        <v>28</v>
      </c>
      <c r="B21" t="s">
        <v>441</v>
      </c>
      <c r="C21">
        <f>入力_公費負担!E33</f>
        <v>0</v>
      </c>
    </row>
    <row r="22" spans="1:3" ht="15" customHeight="1">
      <c r="A22" t="s">
        <v>28</v>
      </c>
      <c r="B22" t="s">
        <v>23</v>
      </c>
      <c r="C22">
        <f>入力_公費負担!E36</f>
        <v>0</v>
      </c>
    </row>
    <row r="23" spans="1:3" ht="15" customHeight="1">
      <c r="A23" t="s">
        <v>28</v>
      </c>
      <c r="B23" t="s">
        <v>24</v>
      </c>
      <c r="C23">
        <f>入力_公費負担!E37</f>
        <v>0</v>
      </c>
    </row>
    <row r="24" spans="1:3" ht="15" customHeight="1">
      <c r="A24" t="s">
        <v>28</v>
      </c>
      <c r="B24" t="s">
        <v>25</v>
      </c>
      <c r="C24">
        <f>入力_公費負担!E38</f>
        <v>0</v>
      </c>
    </row>
    <row r="25" spans="1:3" ht="15" customHeight="1">
      <c r="A25" t="s">
        <v>28</v>
      </c>
      <c r="B25" t="s">
        <v>26</v>
      </c>
      <c r="C25">
        <f>入力_公費負担!E39</f>
        <v>0</v>
      </c>
    </row>
    <row r="26" spans="1:3" ht="15" customHeight="1">
      <c r="A26" t="s">
        <v>28</v>
      </c>
      <c r="B26" t="s">
        <v>27</v>
      </c>
      <c r="C26">
        <f>入力_公費負担!E40</f>
        <v>0</v>
      </c>
    </row>
    <row r="27" spans="1:3" ht="15" customHeight="1">
      <c r="A27" t="s">
        <v>38</v>
      </c>
      <c r="B27" t="s">
        <v>29</v>
      </c>
      <c r="C27">
        <f>入力_公費負担!E42</f>
        <v>0</v>
      </c>
    </row>
    <row r="28" spans="1:3" ht="15" customHeight="1">
      <c r="A28" t="s">
        <v>38</v>
      </c>
      <c r="B28" t="s">
        <v>30</v>
      </c>
      <c r="C28">
        <f>入力_公費負担!E43</f>
        <v>0</v>
      </c>
    </row>
    <row r="29" spans="1:3" ht="15" customHeight="1">
      <c r="A29" t="s">
        <v>38</v>
      </c>
      <c r="B29" t="s">
        <v>10</v>
      </c>
      <c r="C29">
        <f>入力_公費負担!E44</f>
        <v>0</v>
      </c>
    </row>
    <row r="30" spans="1:3" ht="15" customHeight="1">
      <c r="A30" t="s">
        <v>38</v>
      </c>
      <c r="B30" t="s">
        <v>31</v>
      </c>
      <c r="C30">
        <f>入力_公費負担!E45</f>
        <v>0</v>
      </c>
    </row>
    <row r="31" spans="1:3" ht="15" customHeight="1">
      <c r="A31" t="s">
        <v>38</v>
      </c>
      <c r="B31" t="s">
        <v>440</v>
      </c>
      <c r="C31">
        <f>入力_公費負担!E46</f>
        <v>0</v>
      </c>
    </row>
    <row r="32" spans="1:3" ht="15" customHeight="1">
      <c r="A32" t="s">
        <v>38</v>
      </c>
      <c r="B32" t="s">
        <v>15</v>
      </c>
      <c r="C32">
        <f>入力_公費負担!E47</f>
        <v>0</v>
      </c>
    </row>
    <row r="33" spans="1:3" ht="15" customHeight="1">
      <c r="A33" t="s">
        <v>38</v>
      </c>
      <c r="B33" t="s">
        <v>443</v>
      </c>
      <c r="C33">
        <f>入力_公費負担!E48</f>
        <v>0</v>
      </c>
    </row>
    <row r="34" spans="1:3" ht="15" customHeight="1">
      <c r="A34" t="s">
        <v>38</v>
      </c>
      <c r="B34" t="s">
        <v>42</v>
      </c>
      <c r="C34">
        <f>入力_公費負担!E52</f>
        <v>0</v>
      </c>
    </row>
    <row r="35" spans="1:3" ht="15" customHeight="1">
      <c r="A35" t="s">
        <v>38</v>
      </c>
      <c r="B35" t="s">
        <v>445</v>
      </c>
      <c r="C35">
        <f>入力_公費負担!K61</f>
        <v>0</v>
      </c>
    </row>
    <row r="36" spans="1:3" ht="15" customHeight="1">
      <c r="A36" t="s">
        <v>38</v>
      </c>
      <c r="B36" t="s">
        <v>23</v>
      </c>
      <c r="C36">
        <f>入力_公費負担!E64</f>
        <v>0</v>
      </c>
    </row>
    <row r="37" spans="1:3" ht="15" customHeight="1">
      <c r="A37" t="s">
        <v>38</v>
      </c>
      <c r="B37" t="s">
        <v>24</v>
      </c>
      <c r="C37">
        <f>入力_公費負担!E65</f>
        <v>0</v>
      </c>
    </row>
    <row r="38" spans="1:3" ht="15" customHeight="1">
      <c r="A38" t="s">
        <v>38</v>
      </c>
      <c r="B38" t="s">
        <v>25</v>
      </c>
      <c r="C38">
        <f>入力_公費負担!E66</f>
        <v>0</v>
      </c>
    </row>
    <row r="39" spans="1:3" ht="15" customHeight="1">
      <c r="A39" t="s">
        <v>38</v>
      </c>
      <c r="B39" t="s">
        <v>26</v>
      </c>
      <c r="C39">
        <f>入力_公費負担!E67</f>
        <v>0</v>
      </c>
    </row>
    <row r="40" spans="1:3" ht="15" customHeight="1">
      <c r="A40" t="s">
        <v>38</v>
      </c>
      <c r="B40" t="s">
        <v>27</v>
      </c>
      <c r="C40">
        <f>入力_公費負担!E68</f>
        <v>0</v>
      </c>
    </row>
    <row r="41" spans="1:3" ht="15" customHeight="1">
      <c r="A41" t="s">
        <v>33</v>
      </c>
      <c r="B41" t="s">
        <v>34</v>
      </c>
      <c r="C41">
        <f>入力_公費負担!E70</f>
        <v>0</v>
      </c>
    </row>
    <row r="42" spans="1:3" ht="15" customHeight="1">
      <c r="A42" t="s">
        <v>33</v>
      </c>
      <c r="B42" t="s">
        <v>10</v>
      </c>
      <c r="C42">
        <f>入力_公費負担!E71</f>
        <v>0</v>
      </c>
    </row>
    <row r="43" spans="1:3" ht="15" customHeight="1">
      <c r="A43" t="s">
        <v>33</v>
      </c>
      <c r="B43" t="s">
        <v>36</v>
      </c>
      <c r="C43">
        <f>入力_公費負担!E72</f>
        <v>0</v>
      </c>
    </row>
    <row r="44" spans="1:3" ht="15" customHeight="1">
      <c r="A44" t="s">
        <v>33</v>
      </c>
      <c r="B44" t="s">
        <v>15</v>
      </c>
      <c r="C44">
        <f>入力_公費負担!E73</f>
        <v>0</v>
      </c>
    </row>
    <row r="45" spans="1:3" ht="15" customHeight="1">
      <c r="A45" t="s">
        <v>33</v>
      </c>
      <c r="B45" t="s">
        <v>20</v>
      </c>
      <c r="C45" t="str">
        <f>入力_公費負担!E76</f>
        <v xml:space="preserve">  </v>
      </c>
    </row>
    <row r="46" spans="1:3" ht="15" customHeight="1">
      <c r="A46" t="s">
        <v>33</v>
      </c>
      <c r="B46" t="s">
        <v>23</v>
      </c>
      <c r="C46">
        <f>入力_公費負担!E79</f>
        <v>0</v>
      </c>
    </row>
    <row r="47" spans="1:3" ht="15" customHeight="1">
      <c r="A47" t="s">
        <v>33</v>
      </c>
      <c r="B47" t="s">
        <v>24</v>
      </c>
      <c r="C47">
        <f>入力_公費負担!E80</f>
        <v>0</v>
      </c>
    </row>
    <row r="48" spans="1:3" ht="15" customHeight="1">
      <c r="A48" t="s">
        <v>33</v>
      </c>
      <c r="B48" t="s">
        <v>25</v>
      </c>
      <c r="C48">
        <f>入力_公費負担!E81</f>
        <v>0</v>
      </c>
    </row>
    <row r="49" spans="1:3" ht="15" customHeight="1">
      <c r="A49" t="s">
        <v>33</v>
      </c>
      <c r="B49" t="s">
        <v>26</v>
      </c>
      <c r="C49">
        <f>入力_公費負担!E82</f>
        <v>0</v>
      </c>
    </row>
    <row r="50" spans="1:3" ht="15" customHeight="1">
      <c r="A50" t="s">
        <v>33</v>
      </c>
      <c r="B50" t="s">
        <v>27</v>
      </c>
      <c r="C50">
        <f>入力_公費負担!E83</f>
        <v>0</v>
      </c>
    </row>
    <row r="51" spans="1:3" ht="15" customHeight="1">
      <c r="A51" t="s">
        <v>33</v>
      </c>
      <c r="B51" t="s">
        <v>444</v>
      </c>
      <c r="C51" t="str">
        <f>入力_公費負担!E84</f>
        <v>証明書</v>
      </c>
    </row>
    <row r="52" spans="1:3" ht="15" customHeight="1">
      <c r="A52" t="s">
        <v>49</v>
      </c>
      <c r="B52" t="s">
        <v>29</v>
      </c>
      <c r="C52">
        <f>入力_公費負担!E85</f>
        <v>0</v>
      </c>
    </row>
    <row r="53" spans="1:3" ht="15" customHeight="1">
      <c r="A53" t="s">
        <v>49</v>
      </c>
      <c r="B53" t="s">
        <v>30</v>
      </c>
      <c r="C53">
        <f>入力_公費負担!E86</f>
        <v>0</v>
      </c>
    </row>
    <row r="54" spans="1:3" ht="15" customHeight="1">
      <c r="A54" t="s">
        <v>49</v>
      </c>
      <c r="B54" t="s">
        <v>10</v>
      </c>
      <c r="C54">
        <f>入力_公費負担!E87</f>
        <v>0</v>
      </c>
    </row>
    <row r="55" spans="1:3" ht="15" customHeight="1">
      <c r="A55" t="s">
        <v>49</v>
      </c>
      <c r="B55" t="s">
        <v>31</v>
      </c>
      <c r="C55">
        <f>入力_公費負担!E88</f>
        <v>0</v>
      </c>
    </row>
    <row r="56" spans="1:3" ht="15" customHeight="1">
      <c r="A56" t="s">
        <v>49</v>
      </c>
      <c r="B56" t="s">
        <v>440</v>
      </c>
      <c r="C56">
        <f>入力_公費負担!E89</f>
        <v>0</v>
      </c>
    </row>
    <row r="57" spans="1:3" ht="15" customHeight="1">
      <c r="A57" t="s">
        <v>49</v>
      </c>
      <c r="B57" t="s">
        <v>15</v>
      </c>
      <c r="C57">
        <f>入力_公費負担!E90</f>
        <v>0</v>
      </c>
    </row>
    <row r="58" spans="1:3" ht="15" customHeight="1">
      <c r="A58" t="s">
        <v>49</v>
      </c>
      <c r="B58" t="s">
        <v>46</v>
      </c>
      <c r="C58">
        <f>入力_公費負担!E91</f>
        <v>0</v>
      </c>
    </row>
    <row r="59" spans="1:3" ht="15" customHeight="1">
      <c r="A59" t="s">
        <v>49</v>
      </c>
      <c r="B59" t="s">
        <v>47</v>
      </c>
      <c r="C59">
        <f>入力_公費負担!E92</f>
        <v>0</v>
      </c>
    </row>
    <row r="60" spans="1:3" ht="15" customHeight="1">
      <c r="A60" t="s">
        <v>49</v>
      </c>
      <c r="B60" t="s">
        <v>20</v>
      </c>
      <c r="C60">
        <f>入力_公費負担!E93</f>
        <v>0</v>
      </c>
    </row>
    <row r="61" spans="1:3" ht="15" customHeight="1">
      <c r="A61" t="s">
        <v>49</v>
      </c>
      <c r="B61" t="s">
        <v>23</v>
      </c>
      <c r="C61">
        <f>入力_公費負担!E96</f>
        <v>0</v>
      </c>
    </row>
    <row r="62" spans="1:3" ht="15" customHeight="1">
      <c r="A62" t="s">
        <v>49</v>
      </c>
      <c r="B62" t="s">
        <v>24</v>
      </c>
      <c r="C62">
        <f>入力_公費負担!E97</f>
        <v>0</v>
      </c>
    </row>
    <row r="63" spans="1:3" ht="15" customHeight="1">
      <c r="A63" t="s">
        <v>49</v>
      </c>
      <c r="B63" t="s">
        <v>25</v>
      </c>
      <c r="C63">
        <f>入力_公費負担!E98</f>
        <v>0</v>
      </c>
    </row>
    <row r="64" spans="1:3" ht="15" customHeight="1">
      <c r="A64" t="s">
        <v>49</v>
      </c>
      <c r="B64" t="s">
        <v>26</v>
      </c>
      <c r="C64">
        <f>入力_公費負担!E99</f>
        <v>0</v>
      </c>
    </row>
    <row r="65" spans="1:3" ht="15" customHeight="1">
      <c r="A65" t="s">
        <v>49</v>
      </c>
      <c r="B65" t="s">
        <v>27</v>
      </c>
      <c r="C65">
        <f>入力_公費負担!E100</f>
        <v>0</v>
      </c>
    </row>
    <row r="66" spans="1:3" ht="15" customHeight="1">
      <c r="A66" t="s">
        <v>49</v>
      </c>
      <c r="B66" t="s">
        <v>442</v>
      </c>
      <c r="C66" t="str">
        <f>入力_公費負担!E101</f>
        <v>契約書</v>
      </c>
    </row>
    <row r="67" spans="1:3" ht="15" customHeight="1">
      <c r="A67" t="s">
        <v>45</v>
      </c>
      <c r="B67" t="s">
        <v>29</v>
      </c>
      <c r="C67">
        <f>入力_公費負担!E102</f>
        <v>0</v>
      </c>
    </row>
    <row r="68" spans="1:3" ht="15" customHeight="1">
      <c r="A68" t="s">
        <v>45</v>
      </c>
      <c r="B68" t="s">
        <v>30</v>
      </c>
      <c r="C68">
        <f>入力_公費負担!E103</f>
        <v>0</v>
      </c>
    </row>
    <row r="69" spans="1:3" ht="15" customHeight="1">
      <c r="A69" t="s">
        <v>45</v>
      </c>
      <c r="B69" t="s">
        <v>10</v>
      </c>
      <c r="C69">
        <f>入力_公費負担!E104</f>
        <v>0</v>
      </c>
    </row>
    <row r="70" spans="1:3" ht="15" customHeight="1">
      <c r="A70" t="s">
        <v>45</v>
      </c>
      <c r="B70" t="s">
        <v>31</v>
      </c>
      <c r="C70">
        <f>入力_公費負担!E105</f>
        <v>0</v>
      </c>
    </row>
    <row r="71" spans="1:3" ht="15" customHeight="1">
      <c r="A71" t="s">
        <v>45</v>
      </c>
      <c r="B71" t="s">
        <v>440</v>
      </c>
      <c r="C71">
        <f>入力_公費負担!E106</f>
        <v>0</v>
      </c>
    </row>
    <row r="72" spans="1:3" ht="15" customHeight="1">
      <c r="A72" t="s">
        <v>45</v>
      </c>
      <c r="B72" t="s">
        <v>15</v>
      </c>
      <c r="C72">
        <f>入力_公費負担!E107</f>
        <v>0</v>
      </c>
    </row>
    <row r="73" spans="1:3" ht="15" customHeight="1">
      <c r="A73" t="s">
        <v>45</v>
      </c>
      <c r="B73" t="s">
        <v>46</v>
      </c>
      <c r="C73">
        <f>入力_公費負担!E108</f>
        <v>0</v>
      </c>
    </row>
    <row r="74" spans="1:3" ht="15" customHeight="1">
      <c r="A74" t="s">
        <v>45</v>
      </c>
      <c r="B74" t="s">
        <v>47</v>
      </c>
      <c r="C74">
        <f>入力_公費負担!E109</f>
        <v>0</v>
      </c>
    </row>
    <row r="75" spans="1:3" ht="15" customHeight="1">
      <c r="A75" t="s">
        <v>45</v>
      </c>
      <c r="B75" t="s">
        <v>20</v>
      </c>
      <c r="C75">
        <f>入力_公費負担!E110</f>
        <v>0</v>
      </c>
    </row>
    <row r="76" spans="1:3" ht="15" customHeight="1">
      <c r="A76" t="s">
        <v>45</v>
      </c>
      <c r="B76" t="s">
        <v>23</v>
      </c>
      <c r="C76">
        <f>入力_公費負担!E113</f>
        <v>0</v>
      </c>
    </row>
    <row r="77" spans="1:3" ht="15" customHeight="1">
      <c r="A77" t="s">
        <v>45</v>
      </c>
      <c r="B77" t="s">
        <v>24</v>
      </c>
      <c r="C77">
        <f>入力_公費負担!E114</f>
        <v>0</v>
      </c>
    </row>
    <row r="78" spans="1:3" ht="15" customHeight="1">
      <c r="A78" t="s">
        <v>45</v>
      </c>
      <c r="B78" t="s">
        <v>25</v>
      </c>
      <c r="C78">
        <f>入力_公費負担!E115</f>
        <v>0</v>
      </c>
    </row>
    <row r="79" spans="1:3" ht="15" customHeight="1">
      <c r="A79" t="s">
        <v>45</v>
      </c>
      <c r="B79" t="s">
        <v>26</v>
      </c>
      <c r="C79">
        <f>入力_公費負担!E116</f>
        <v>0</v>
      </c>
    </row>
    <row r="80" spans="1:3" ht="15" customHeight="1">
      <c r="A80" t="s">
        <v>45</v>
      </c>
      <c r="B80" t="s">
        <v>27</v>
      </c>
      <c r="C80">
        <f>入力_公費負担!E117</f>
        <v>0</v>
      </c>
    </row>
  </sheetData>
  <sheetProtection algorithmName="SHA-512" hashValue="08oIOLsuPmLkmdX3aayq5758TO994vSXOGQvqrS5AjC3Cgfp5aaizQFGH+q3fWC2PAFauq7e4slNwNJTRyvLHA==" saltValue="ld7GPdx1rvH3WwZv3oZqGA==" spinCount="100000" sheet="1" objects="1" scenarios="1"/>
  <phoneticPr fontId="16"/>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0070C0"/>
    <pageSetUpPr fitToPage="1"/>
  </sheetPr>
  <dimension ref="B1:W41"/>
  <sheetViews>
    <sheetView view="pageBreakPreview" zoomScaleNormal="100" zoomScaleSheetLayoutView="100" workbookViewId="0">
      <selection activeCell="M118" sqref="M118:N118"/>
    </sheetView>
  </sheetViews>
  <sheetFormatPr defaultColWidth="6.75" defaultRowHeight="21" customHeight="1"/>
  <cols>
    <col min="1" max="1" width="0.875" style="1" customWidth="1"/>
    <col min="2" max="5" width="6.75" style="1" customWidth="1"/>
    <col min="6" max="6" width="7.5" style="1" bestFit="1" customWidth="1"/>
    <col min="7" max="15" width="6.75" style="1" customWidth="1"/>
    <col min="16" max="16" width="0.875" style="1" customWidth="1"/>
    <col min="17" max="17" width="6.75" style="1" customWidth="1"/>
    <col min="18" max="16384" width="6.75" style="1"/>
  </cols>
  <sheetData>
    <row r="1" spans="2:23" ht="21" customHeight="1">
      <c r="B1" s="1" t="s">
        <v>113</v>
      </c>
    </row>
    <row r="2" spans="2:23" ht="21" customHeight="1">
      <c r="L2" s="389">
        <f>DATEVALUE(選管入力用!B2)+1</f>
        <v>45859</v>
      </c>
      <c r="M2" s="339"/>
      <c r="N2" s="339"/>
      <c r="O2" s="339"/>
    </row>
    <row r="3" spans="2:23" ht="21" customHeight="1">
      <c r="B3" s="372" t="s">
        <v>114</v>
      </c>
      <c r="C3" s="339"/>
      <c r="D3" s="339"/>
      <c r="E3" s="339"/>
      <c r="F3" s="339"/>
      <c r="G3" s="339"/>
      <c r="H3" s="339"/>
      <c r="I3" s="339"/>
      <c r="J3" s="339"/>
      <c r="K3" s="339"/>
      <c r="L3" s="339"/>
      <c r="M3" s="339"/>
      <c r="N3" s="339"/>
      <c r="O3" s="339"/>
    </row>
    <row r="4" spans="2:23" ht="21" customHeight="1">
      <c r="B4" s="1" t="s">
        <v>115</v>
      </c>
    </row>
    <row r="5" spans="2:23" ht="11.25" customHeight="1">
      <c r="C5" s="381"/>
      <c r="D5" s="339"/>
      <c r="E5" s="339"/>
      <c r="F5" s="339"/>
    </row>
    <row r="6" spans="2:23" ht="21" customHeight="1">
      <c r="J6" s="1" t="str">
        <f>CONCATENATE(選管入力用!B2,"執行")</f>
        <v>令和７年７月２０日執行</v>
      </c>
      <c r="R6" s="371" t="s">
        <v>417</v>
      </c>
      <c r="S6" s="371"/>
      <c r="T6" s="371"/>
      <c r="U6" s="371"/>
      <c r="V6" s="371"/>
      <c r="W6" s="371"/>
    </row>
    <row r="7" spans="2:23" ht="21" customHeight="1">
      <c r="J7" s="1" t="str">
        <f>IF(選管入力用!B4="","",選管入力用!B4)</f>
        <v>那覇市議会議員一般選挙</v>
      </c>
    </row>
    <row r="8" spans="2:23" ht="21" customHeight="1">
      <c r="J8" s="374" t="s">
        <v>2</v>
      </c>
      <c r="K8" s="339"/>
      <c r="L8" s="375" t="str">
        <f>IF(入力_公費負担!E4="","",入力_公費負担!E4)</f>
        <v/>
      </c>
      <c r="M8" s="339"/>
      <c r="N8" s="339"/>
      <c r="O8" s="1" t="s">
        <v>75</v>
      </c>
    </row>
    <row r="10" spans="2:23" ht="21" customHeight="1">
      <c r="B10" s="399" t="s">
        <v>116</v>
      </c>
      <c r="C10" s="338"/>
      <c r="D10" s="338"/>
      <c r="E10" s="332"/>
      <c r="F10" s="398" t="s">
        <v>117</v>
      </c>
      <c r="G10" s="397" t="s">
        <v>118</v>
      </c>
      <c r="H10" s="338"/>
      <c r="I10" s="338"/>
      <c r="J10" s="332"/>
      <c r="K10" s="409" t="s">
        <v>119</v>
      </c>
      <c r="L10" s="397" t="s">
        <v>120</v>
      </c>
      <c r="M10" s="338"/>
      <c r="N10" s="338"/>
      <c r="O10" s="332"/>
    </row>
    <row r="11" spans="2:23" ht="21" customHeight="1">
      <c r="B11" s="400" t="s">
        <v>121</v>
      </c>
      <c r="C11" s="339"/>
      <c r="D11" s="339"/>
      <c r="E11" s="334"/>
      <c r="F11" s="333"/>
      <c r="G11" s="339"/>
      <c r="H11" s="339"/>
      <c r="I11" s="339"/>
      <c r="J11" s="334"/>
      <c r="K11" s="333"/>
      <c r="L11" s="339"/>
      <c r="M11" s="339"/>
      <c r="N11" s="339"/>
      <c r="O11" s="334"/>
    </row>
    <row r="12" spans="2:23" ht="21" customHeight="1">
      <c r="B12" s="335"/>
      <c r="C12" s="340"/>
      <c r="D12" s="340"/>
      <c r="E12" s="336"/>
      <c r="F12" s="335"/>
      <c r="G12" s="340"/>
      <c r="H12" s="340"/>
      <c r="I12" s="340"/>
      <c r="J12" s="336"/>
      <c r="K12" s="335"/>
      <c r="L12" s="340"/>
      <c r="M12" s="340"/>
      <c r="N12" s="340"/>
      <c r="O12" s="336"/>
    </row>
    <row r="13" spans="2:23" ht="21" customHeight="1">
      <c r="B13" s="337" t="s">
        <v>122</v>
      </c>
      <c r="C13" s="338"/>
      <c r="D13" s="338"/>
      <c r="E13" s="332"/>
      <c r="F13" s="395" t="s">
        <v>123</v>
      </c>
      <c r="G13" s="338"/>
      <c r="H13" s="390" t="str">
        <f>IF(入力_公費負担!E7="","",入力_公費負担!E7)</f>
        <v/>
      </c>
      <c r="I13" s="391"/>
      <c r="J13" s="391"/>
      <c r="K13" s="391"/>
      <c r="L13" s="391"/>
      <c r="M13" s="391"/>
      <c r="N13" s="391"/>
      <c r="O13" s="392"/>
    </row>
    <row r="14" spans="2:23" ht="21" customHeight="1">
      <c r="B14" s="333"/>
      <c r="C14" s="339"/>
      <c r="D14" s="339"/>
      <c r="E14" s="334"/>
      <c r="F14" s="396" t="s">
        <v>74</v>
      </c>
      <c r="G14" s="339"/>
      <c r="H14" s="393" t="str">
        <f>IF(入力_公費負担!E8="","",入力_公費負担!E8)</f>
        <v/>
      </c>
      <c r="I14" s="359"/>
      <c r="J14" s="359"/>
      <c r="K14" s="359"/>
      <c r="L14" s="359"/>
      <c r="M14" s="359"/>
      <c r="N14" s="359"/>
      <c r="O14" s="394"/>
    </row>
    <row r="15" spans="2:23" ht="21" customHeight="1">
      <c r="B15" s="333"/>
      <c r="C15" s="339"/>
      <c r="D15" s="339"/>
      <c r="E15" s="334"/>
      <c r="F15" s="33"/>
      <c r="G15" s="13"/>
      <c r="H15" s="393" t="str">
        <f>IF(入力_公費負担!E9="","",入力_公費負担!E9)</f>
        <v/>
      </c>
      <c r="I15" s="359"/>
      <c r="J15" s="359"/>
      <c r="K15" s="359"/>
      <c r="L15" s="359"/>
      <c r="M15" s="359"/>
      <c r="N15" s="359"/>
      <c r="O15" s="360"/>
    </row>
    <row r="16" spans="2:23" ht="21" customHeight="1">
      <c r="B16" s="335"/>
      <c r="C16" s="340"/>
      <c r="D16" s="340"/>
      <c r="E16" s="336"/>
      <c r="F16" s="382" t="s">
        <v>124</v>
      </c>
      <c r="G16" s="340"/>
      <c r="H16" s="383" t="str">
        <f>IF(入力_公費負担!E11="","",入力_公費負担!E11)</f>
        <v/>
      </c>
      <c r="I16" s="384"/>
      <c r="J16" s="384"/>
      <c r="K16" s="357" t="str">
        <f>IF(入力_公費負担!E12="","",入力_公費負担!E12)</f>
        <v/>
      </c>
      <c r="L16" s="384"/>
      <c r="M16" s="384"/>
      <c r="N16" s="384"/>
      <c r="O16" s="401"/>
    </row>
    <row r="17" spans="2:15" ht="21" customHeight="1">
      <c r="B17" s="387" t="s">
        <v>125</v>
      </c>
      <c r="C17" s="352"/>
      <c r="D17" s="352"/>
      <c r="E17" s="343"/>
      <c r="F17" s="331" t="s">
        <v>126</v>
      </c>
      <c r="G17" s="352"/>
      <c r="H17" s="352"/>
      <c r="I17" s="352"/>
      <c r="J17" s="343"/>
      <c r="K17" s="331" t="s">
        <v>127</v>
      </c>
      <c r="L17" s="352"/>
      <c r="M17" s="343"/>
      <c r="N17" s="331" t="s">
        <v>96</v>
      </c>
      <c r="O17" s="343"/>
    </row>
    <row r="18" spans="2:15" ht="21" customHeight="1">
      <c r="B18" s="405" t="str">
        <f>IF(入力_公費負担!E16="","",入力_公費負担!E16)</f>
        <v/>
      </c>
      <c r="C18" s="338"/>
      <c r="D18" s="338"/>
      <c r="E18" s="332"/>
      <c r="F18" s="403" t="str">
        <f>IF(OR(入力_公費負担!E13="",ISERROR(VALUE(入力_公費負担!E13))),"　　　　　　　年",入力_公費負担!E13)</f>
        <v>　　　　　　　年</v>
      </c>
      <c r="G18" s="338"/>
      <c r="H18" s="338"/>
      <c r="I18" s="338"/>
      <c r="J18" s="332"/>
      <c r="K18" s="354" t="str">
        <f>IF(入力_公費負担!E15="","",入力_公費負担!E15)</f>
        <v xml:space="preserve">  </v>
      </c>
      <c r="L18" s="338"/>
      <c r="M18" s="332"/>
      <c r="N18" s="331"/>
      <c r="O18" s="332"/>
    </row>
    <row r="19" spans="2:15" ht="21" customHeight="1">
      <c r="B19" s="406" t="str">
        <f>IF(入力_公費負担!I16="","",入力_公費負担!I16)</f>
        <v/>
      </c>
      <c r="C19" s="340"/>
      <c r="D19" s="340"/>
      <c r="E19" s="336"/>
      <c r="F19" s="407" t="str">
        <f>IF(OR(入力_公費負担!E13="",ISERROR(VALUE(入力_公費負担!E13))),"　　月　　日",入力_公費負担!E13)</f>
        <v>　　月　　日</v>
      </c>
      <c r="G19" s="340"/>
      <c r="H19" s="32" t="s">
        <v>17</v>
      </c>
      <c r="I19" s="408" t="str">
        <f>IF(OR(入力_公費負担!I13="",ISERROR(VALUE(入力_公費負担!I13))),"　　月　　日",入力_公費負担!I13)</f>
        <v>　　月　　日</v>
      </c>
      <c r="J19" s="336"/>
      <c r="K19" s="335"/>
      <c r="L19" s="340"/>
      <c r="M19" s="336"/>
      <c r="N19" s="333"/>
      <c r="O19" s="334"/>
    </row>
    <row r="20" spans="2:15" ht="21" customHeight="1">
      <c r="B20" s="388"/>
      <c r="C20" s="338"/>
      <c r="D20" s="338"/>
      <c r="E20" s="332"/>
      <c r="F20" s="404"/>
      <c r="G20" s="338"/>
      <c r="H20" s="338"/>
      <c r="I20" s="338"/>
      <c r="J20" s="332"/>
      <c r="K20" s="354"/>
      <c r="L20" s="338"/>
      <c r="M20" s="332"/>
      <c r="N20" s="333"/>
      <c r="O20" s="334"/>
    </row>
    <row r="21" spans="2:15" ht="21" customHeight="1">
      <c r="B21" s="410"/>
      <c r="C21" s="340"/>
      <c r="D21" s="340"/>
      <c r="E21" s="336"/>
      <c r="F21" s="382"/>
      <c r="G21" s="340"/>
      <c r="H21" s="32" t="s">
        <v>17</v>
      </c>
      <c r="I21" s="385"/>
      <c r="J21" s="336"/>
      <c r="K21" s="335"/>
      <c r="L21" s="340"/>
      <c r="M21" s="336"/>
      <c r="N21" s="335"/>
      <c r="O21" s="336"/>
    </row>
    <row r="22" spans="2:15" ht="9.75" customHeight="1">
      <c r="B22" s="31"/>
      <c r="C22" s="31"/>
      <c r="D22" s="31"/>
      <c r="E22" s="31"/>
      <c r="F22" s="13"/>
      <c r="G22" s="13"/>
      <c r="H22" s="13"/>
      <c r="I22" s="13"/>
      <c r="J22" s="13"/>
      <c r="K22" s="30"/>
      <c r="L22" s="30"/>
      <c r="M22" s="30"/>
      <c r="N22" s="13"/>
      <c r="O22" s="13"/>
    </row>
    <row r="23" spans="2:15" ht="21" customHeight="1">
      <c r="B23" s="1" t="s">
        <v>96</v>
      </c>
    </row>
    <row r="24" spans="2:15" ht="18" customHeight="1">
      <c r="B24" s="71" t="s">
        <v>128</v>
      </c>
      <c r="C24" s="380" t="s">
        <v>129</v>
      </c>
      <c r="D24" s="339"/>
      <c r="E24" s="339"/>
      <c r="F24" s="339"/>
      <c r="G24" s="339"/>
      <c r="H24" s="339"/>
      <c r="I24" s="339"/>
      <c r="J24" s="339"/>
      <c r="K24" s="339"/>
      <c r="L24" s="339"/>
      <c r="M24" s="339"/>
      <c r="N24" s="339"/>
      <c r="O24" s="339"/>
    </row>
    <row r="25" spans="2:15" ht="18" customHeight="1">
      <c r="B25" s="28"/>
      <c r="C25" s="339"/>
      <c r="D25" s="339"/>
      <c r="E25" s="339"/>
      <c r="F25" s="339"/>
      <c r="G25" s="339"/>
      <c r="H25" s="339"/>
      <c r="I25" s="339"/>
      <c r="J25" s="339"/>
      <c r="K25" s="339"/>
      <c r="L25" s="339"/>
      <c r="M25" s="339"/>
      <c r="N25" s="339"/>
      <c r="O25" s="339"/>
    </row>
    <row r="26" spans="2:15" ht="20.100000000000001" customHeight="1">
      <c r="B26" s="71" t="s">
        <v>119</v>
      </c>
      <c r="C26" s="402" t="s">
        <v>130</v>
      </c>
      <c r="D26" s="339"/>
      <c r="E26" s="339"/>
      <c r="F26" s="339"/>
      <c r="G26" s="339"/>
      <c r="H26" s="339"/>
      <c r="I26" s="339"/>
      <c r="J26" s="339"/>
      <c r="K26" s="339"/>
      <c r="L26" s="339"/>
      <c r="M26" s="339"/>
      <c r="N26" s="339"/>
      <c r="O26" s="339"/>
    </row>
    <row r="27" spans="2:15" ht="18" customHeight="1">
      <c r="B27" s="71" t="s">
        <v>131</v>
      </c>
      <c r="C27" s="380" t="s">
        <v>132</v>
      </c>
      <c r="D27" s="339"/>
      <c r="E27" s="339"/>
      <c r="F27" s="339"/>
      <c r="G27" s="339"/>
      <c r="H27" s="339"/>
      <c r="I27" s="339"/>
      <c r="J27" s="339"/>
      <c r="K27" s="339"/>
      <c r="L27" s="339"/>
      <c r="M27" s="339"/>
      <c r="N27" s="339"/>
      <c r="O27" s="339"/>
    </row>
    <row r="28" spans="2:15" ht="18" customHeight="1">
      <c r="B28" s="28"/>
      <c r="C28" s="339"/>
      <c r="D28" s="339"/>
      <c r="E28" s="339"/>
      <c r="F28" s="339"/>
      <c r="G28" s="339"/>
      <c r="H28" s="339"/>
      <c r="I28" s="339"/>
      <c r="J28" s="339"/>
      <c r="K28" s="339"/>
      <c r="L28" s="339"/>
      <c r="M28" s="339"/>
      <c r="N28" s="339"/>
      <c r="O28" s="339"/>
    </row>
    <row r="29" spans="2:15" ht="20.100000000000001" customHeight="1">
      <c r="B29" s="71" t="s">
        <v>133</v>
      </c>
      <c r="C29" s="386" t="s">
        <v>134</v>
      </c>
      <c r="D29" s="339"/>
      <c r="E29" s="339"/>
      <c r="F29" s="339"/>
      <c r="G29" s="339"/>
      <c r="H29" s="339"/>
      <c r="I29" s="339"/>
      <c r="J29" s="339"/>
      <c r="K29" s="339"/>
      <c r="L29" s="339"/>
      <c r="M29" s="339"/>
      <c r="N29" s="339"/>
      <c r="O29" s="339"/>
    </row>
    <row r="30" spans="2:15" ht="20.100000000000001" customHeight="1">
      <c r="B30" s="28"/>
      <c r="C30" s="386" t="s">
        <v>135</v>
      </c>
      <c r="D30" s="339"/>
      <c r="E30" s="339"/>
      <c r="F30" s="339"/>
      <c r="G30" s="339"/>
      <c r="H30" s="339"/>
      <c r="I30" s="339"/>
      <c r="J30" s="339"/>
      <c r="K30" s="339"/>
      <c r="L30" s="339"/>
      <c r="M30" s="339"/>
      <c r="N30" s="339"/>
      <c r="O30" s="339"/>
    </row>
    <row r="31" spans="2:15" ht="20.100000000000001" customHeight="1">
      <c r="B31" s="28"/>
      <c r="C31" s="386" t="s">
        <v>136</v>
      </c>
      <c r="D31" s="339"/>
      <c r="E31" s="339"/>
      <c r="F31" s="339"/>
      <c r="G31" s="339"/>
      <c r="H31" s="339"/>
      <c r="I31" s="339"/>
      <c r="J31" s="339"/>
      <c r="K31" s="339"/>
      <c r="L31" s="339"/>
      <c r="M31" s="339"/>
      <c r="N31" s="339"/>
      <c r="O31" s="339"/>
    </row>
    <row r="32" spans="2:15" ht="18" customHeight="1">
      <c r="B32" s="28" t="s">
        <v>137</v>
      </c>
      <c r="C32" s="380" t="s">
        <v>138</v>
      </c>
      <c r="D32" s="339"/>
      <c r="E32" s="339"/>
      <c r="F32" s="339"/>
      <c r="G32" s="339"/>
      <c r="H32" s="339"/>
      <c r="I32" s="339"/>
      <c r="J32" s="339"/>
      <c r="K32" s="339"/>
      <c r="L32" s="339"/>
      <c r="M32" s="339"/>
      <c r="N32" s="339"/>
      <c r="O32" s="339"/>
    </row>
    <row r="33" spans="2:15" ht="18" customHeight="1">
      <c r="B33" s="28"/>
      <c r="C33" s="339"/>
      <c r="D33" s="339"/>
      <c r="E33" s="339"/>
      <c r="F33" s="339"/>
      <c r="G33" s="339"/>
      <c r="H33" s="339"/>
      <c r="I33" s="339"/>
      <c r="J33" s="339"/>
      <c r="K33" s="339"/>
      <c r="L33" s="339"/>
      <c r="M33" s="339"/>
      <c r="N33" s="339"/>
      <c r="O33" s="339"/>
    </row>
    <row r="34" spans="2:15" ht="18" customHeight="1">
      <c r="B34" s="28"/>
      <c r="C34" s="339"/>
      <c r="D34" s="339"/>
      <c r="E34" s="339"/>
      <c r="F34" s="339"/>
      <c r="G34" s="339"/>
      <c r="H34" s="339"/>
      <c r="I34" s="339"/>
      <c r="J34" s="339"/>
      <c r="K34" s="339"/>
      <c r="L34" s="339"/>
      <c r="M34" s="339"/>
      <c r="N34" s="339"/>
      <c r="O34" s="339"/>
    </row>
    <row r="35" spans="2:15" ht="18" customHeight="1">
      <c r="B35" s="28"/>
      <c r="C35" s="339"/>
      <c r="D35" s="339"/>
      <c r="E35" s="339"/>
      <c r="F35" s="339"/>
      <c r="G35" s="339"/>
      <c r="H35" s="339"/>
      <c r="I35" s="339"/>
      <c r="J35" s="339"/>
      <c r="K35" s="339"/>
      <c r="L35" s="339"/>
      <c r="M35" s="339"/>
      <c r="N35" s="339"/>
      <c r="O35" s="339"/>
    </row>
    <row r="36" spans="2:15" ht="18" customHeight="1">
      <c r="B36" s="71" t="s">
        <v>139</v>
      </c>
      <c r="C36" s="380" t="s">
        <v>140</v>
      </c>
      <c r="D36" s="339"/>
      <c r="E36" s="339"/>
      <c r="F36" s="339"/>
      <c r="G36" s="339"/>
      <c r="H36" s="339"/>
      <c r="I36" s="339"/>
      <c r="J36" s="339"/>
      <c r="K36" s="339"/>
      <c r="L36" s="339"/>
      <c r="M36" s="339"/>
      <c r="N36" s="339"/>
      <c r="O36" s="339"/>
    </row>
    <row r="37" spans="2:15" ht="18" customHeight="1">
      <c r="B37" s="28"/>
      <c r="C37" s="339"/>
      <c r="D37" s="339"/>
      <c r="E37" s="339"/>
      <c r="F37" s="339"/>
      <c r="G37" s="339"/>
      <c r="H37" s="339"/>
      <c r="I37" s="339"/>
      <c r="J37" s="339"/>
      <c r="K37" s="339"/>
      <c r="L37" s="339"/>
      <c r="M37" s="339"/>
      <c r="N37" s="339"/>
      <c r="O37" s="339"/>
    </row>
    <row r="38" spans="2:15" ht="18" customHeight="1">
      <c r="B38" s="28"/>
      <c r="C38" s="339"/>
      <c r="D38" s="339"/>
      <c r="E38" s="339"/>
      <c r="F38" s="339"/>
      <c r="G38" s="339"/>
      <c r="H38" s="339"/>
      <c r="I38" s="339"/>
      <c r="J38" s="339"/>
      <c r="K38" s="339"/>
      <c r="L38" s="339"/>
      <c r="M38" s="339"/>
      <c r="N38" s="339"/>
      <c r="O38" s="339"/>
    </row>
    <row r="39" spans="2:15" ht="18" customHeight="1">
      <c r="B39" s="71" t="s">
        <v>141</v>
      </c>
      <c r="C39" s="380" t="s">
        <v>142</v>
      </c>
      <c r="D39" s="339"/>
      <c r="E39" s="339"/>
      <c r="F39" s="339"/>
      <c r="G39" s="339"/>
      <c r="H39" s="339"/>
      <c r="I39" s="339"/>
      <c r="J39" s="339"/>
      <c r="K39" s="339"/>
      <c r="L39" s="339"/>
      <c r="M39" s="339"/>
      <c r="N39" s="339"/>
      <c r="O39" s="339"/>
    </row>
    <row r="40" spans="2:15" ht="18" customHeight="1">
      <c r="B40" s="28"/>
      <c r="C40" s="339"/>
      <c r="D40" s="339"/>
      <c r="E40" s="339"/>
      <c r="F40" s="339"/>
      <c r="G40" s="339"/>
      <c r="H40" s="339"/>
      <c r="I40" s="339"/>
      <c r="J40" s="339"/>
      <c r="K40" s="339"/>
      <c r="L40" s="339"/>
      <c r="M40" s="339"/>
      <c r="N40" s="339"/>
      <c r="O40" s="339"/>
    </row>
    <row r="41" spans="2:15" ht="11.25" customHeight="1">
      <c r="B41" s="28"/>
    </row>
  </sheetData>
  <sheetProtection algorithmName="SHA-512" hashValue="IRacsEin2L/9ogK0+lbBb/GFXjPw/sCiayCz5t1ielyAKY9WDDN2VqmWMKnVTnmzJPju07mKL/6WjwjWNY91hA==" saltValue="bFB3oUcypM2wkmJ/TrEcPA==" spinCount="100000" sheet="1" objects="1" scenarios="1"/>
  <mergeCells count="47">
    <mergeCell ref="C39:O40"/>
    <mergeCell ref="B11:E12"/>
    <mergeCell ref="K16:O16"/>
    <mergeCell ref="C26:O26"/>
    <mergeCell ref="N18:O21"/>
    <mergeCell ref="F18:J18"/>
    <mergeCell ref="K18:M19"/>
    <mergeCell ref="F20:J20"/>
    <mergeCell ref="B18:E18"/>
    <mergeCell ref="B19:E19"/>
    <mergeCell ref="F19:G19"/>
    <mergeCell ref="I19:J19"/>
    <mergeCell ref="C24:O25"/>
    <mergeCell ref="H15:O15"/>
    <mergeCell ref="K10:K12"/>
    <mergeCell ref="B21:E21"/>
    <mergeCell ref="L2:O2"/>
    <mergeCell ref="C32:O35"/>
    <mergeCell ref="C36:O38"/>
    <mergeCell ref="B3:O3"/>
    <mergeCell ref="H13:O13"/>
    <mergeCell ref="H14:O14"/>
    <mergeCell ref="F13:G13"/>
    <mergeCell ref="F14:G14"/>
    <mergeCell ref="J8:K8"/>
    <mergeCell ref="L8:N8"/>
    <mergeCell ref="G10:J12"/>
    <mergeCell ref="L10:O12"/>
    <mergeCell ref="F10:F12"/>
    <mergeCell ref="C5:F5"/>
    <mergeCell ref="B10:E10"/>
    <mergeCell ref="B13:E16"/>
    <mergeCell ref="C31:O31"/>
    <mergeCell ref="F17:J17"/>
    <mergeCell ref="K17:M17"/>
    <mergeCell ref="N17:O17"/>
    <mergeCell ref="B17:E17"/>
    <mergeCell ref="K20:M21"/>
    <mergeCell ref="F21:G21"/>
    <mergeCell ref="C29:O29"/>
    <mergeCell ref="B20:E20"/>
    <mergeCell ref="C27:O28"/>
    <mergeCell ref="R6:W6"/>
    <mergeCell ref="F16:G16"/>
    <mergeCell ref="H16:J16"/>
    <mergeCell ref="I21:J21"/>
    <mergeCell ref="C30:O30"/>
  </mergeCells>
  <phoneticPr fontId="16"/>
  <hyperlinks>
    <hyperlink ref="R6" location="入力_公費負担!A1" display="入力フォーム（公営費）に戻る" xr:uid="{6FA875BD-F46E-4930-9FC9-22B4FFC1EE83}"/>
  </hyperlinks>
  <printOptions horizontalCentered="1"/>
  <pageMargins left="0.31496062992125978" right="0.35433070866141742" top="0.59055118110236227" bottom="0.43307086614173229" header="0.31496062992125978" footer="0.31496062992125978"/>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0070C0"/>
    <pageSetUpPr fitToPage="1"/>
  </sheetPr>
  <dimension ref="A1:X40"/>
  <sheetViews>
    <sheetView view="pageBreakPreview" zoomScale="85" zoomScaleNormal="100" zoomScaleSheetLayoutView="85" workbookViewId="0">
      <selection activeCell="M118" sqref="M118:N118"/>
    </sheetView>
  </sheetViews>
  <sheetFormatPr defaultColWidth="6.625" defaultRowHeight="21" customHeight="1"/>
  <cols>
    <col min="1" max="1" width="3" style="1" customWidth="1"/>
    <col min="2" max="2" width="1.875" style="1" customWidth="1"/>
    <col min="3" max="3" width="6.625" style="1" customWidth="1"/>
    <col min="4" max="4" width="5.5" style="1" customWidth="1"/>
    <col min="5" max="15" width="6.625" style="1" customWidth="1"/>
    <col min="16" max="16" width="1.875" style="1" customWidth="1"/>
    <col min="17" max="17" width="2.375" style="1" customWidth="1"/>
    <col min="18" max="16384" width="6.625" style="1"/>
  </cols>
  <sheetData>
    <row r="1" spans="1:24" ht="21" customHeight="1">
      <c r="A1" s="1" t="s">
        <v>143</v>
      </c>
    </row>
    <row r="2" spans="1:24" ht="9.75" customHeight="1"/>
    <row r="3" spans="1:24" ht="21" customHeight="1">
      <c r="A3" s="64"/>
      <c r="B3" s="372" t="s">
        <v>144</v>
      </c>
      <c r="C3" s="339"/>
      <c r="D3" s="339"/>
      <c r="E3" s="339"/>
      <c r="F3" s="339"/>
      <c r="G3" s="339"/>
      <c r="H3" s="339"/>
      <c r="I3" s="339"/>
      <c r="J3" s="339"/>
      <c r="K3" s="339"/>
      <c r="L3" s="339"/>
      <c r="M3" s="339"/>
      <c r="N3" s="339"/>
      <c r="O3" s="339"/>
      <c r="P3" s="339"/>
    </row>
    <row r="4" spans="1:24" ht="6" customHeight="1">
      <c r="B4" s="25"/>
      <c r="C4" s="25"/>
      <c r="D4" s="25"/>
      <c r="E4" s="25"/>
      <c r="F4" s="25"/>
      <c r="G4" s="25"/>
      <c r="H4" s="25"/>
      <c r="I4" s="25"/>
      <c r="J4" s="25"/>
      <c r="K4" s="25"/>
      <c r="L4" s="25"/>
      <c r="M4" s="25"/>
      <c r="N4" s="25"/>
      <c r="O4" s="25"/>
      <c r="P4" s="25"/>
    </row>
    <row r="5" spans="1:24" ht="9.75" customHeight="1">
      <c r="B5" s="36"/>
      <c r="O5" s="63"/>
      <c r="P5" s="34"/>
    </row>
    <row r="6" spans="1:24" ht="21" customHeight="1">
      <c r="A6" s="21"/>
      <c r="B6" s="59"/>
      <c r="D6" s="21"/>
      <c r="E6" s="21"/>
      <c r="F6" s="21"/>
      <c r="G6" s="21"/>
      <c r="H6" s="21"/>
      <c r="I6" s="21"/>
      <c r="J6" s="21"/>
      <c r="K6" s="21"/>
      <c r="L6" s="21"/>
      <c r="M6" s="21"/>
      <c r="N6" s="21"/>
      <c r="O6" s="63" t="s">
        <v>145</v>
      </c>
      <c r="P6" s="27"/>
    </row>
    <row r="7" spans="1:24" ht="21" customHeight="1">
      <c r="A7" s="21"/>
      <c r="B7" s="59"/>
      <c r="C7" s="1" t="s">
        <v>387</v>
      </c>
      <c r="D7" s="21"/>
      <c r="E7" s="21"/>
      <c r="F7" s="21"/>
      <c r="G7" s="21"/>
      <c r="H7" s="21"/>
      <c r="I7" s="21"/>
      <c r="J7" s="21"/>
      <c r="K7" s="21"/>
      <c r="L7" s="21"/>
      <c r="M7" s="21"/>
      <c r="N7" s="21"/>
      <c r="O7" s="63"/>
      <c r="P7" s="27"/>
    </row>
    <row r="8" spans="1:24" ht="21" customHeight="1">
      <c r="A8" s="21"/>
      <c r="B8" s="59"/>
      <c r="P8" s="27"/>
      <c r="S8" s="371" t="s">
        <v>417</v>
      </c>
      <c r="T8" s="371"/>
      <c r="U8" s="371"/>
      <c r="V8" s="371"/>
      <c r="W8" s="371"/>
      <c r="X8" s="371"/>
    </row>
    <row r="9" spans="1:24" ht="21" customHeight="1">
      <c r="B9" s="29"/>
      <c r="G9" s="376" t="s">
        <v>74</v>
      </c>
      <c r="H9" s="339"/>
      <c r="I9" s="375" t="str">
        <f>IF(入力_公費負担!E8="","",入力_公費負担!E8)</f>
        <v/>
      </c>
      <c r="J9" s="359"/>
      <c r="K9" s="359"/>
      <c r="L9" s="359"/>
      <c r="M9" s="359"/>
      <c r="N9" s="359"/>
      <c r="O9" s="359"/>
      <c r="P9" s="27"/>
    </row>
    <row r="10" spans="1:24" ht="21" customHeight="1">
      <c r="B10" s="29"/>
      <c r="G10" s="376"/>
      <c r="H10" s="339"/>
      <c r="I10" s="359" t="str">
        <f>IF(入力_公費負担!E9="","",入力_公費負担!E9)</f>
        <v/>
      </c>
      <c r="J10" s="359"/>
      <c r="K10" s="359"/>
      <c r="L10" s="359"/>
      <c r="M10" s="359"/>
      <c r="N10" s="359"/>
      <c r="O10" s="359"/>
      <c r="P10" s="27"/>
    </row>
    <row r="11" spans="1:24" ht="21" customHeight="1">
      <c r="B11" s="29"/>
      <c r="G11" s="376" t="s">
        <v>147</v>
      </c>
      <c r="H11" s="339"/>
      <c r="I11" s="375" t="str">
        <f>IF(入力_公費負担!E7="","",入力_公費負担!E7)</f>
        <v/>
      </c>
      <c r="J11" s="359"/>
      <c r="K11" s="359"/>
      <c r="L11" s="359"/>
      <c r="M11" s="359"/>
      <c r="N11" s="359"/>
      <c r="O11" s="57" t="s">
        <v>75</v>
      </c>
      <c r="P11" s="27"/>
    </row>
    <row r="12" spans="1:24" ht="21" customHeight="1">
      <c r="B12" s="29"/>
      <c r="G12" s="379" t="s">
        <v>148</v>
      </c>
      <c r="H12" s="339"/>
      <c r="I12" s="379" t="str">
        <f>IF(入力_公費負担!E11="","",入力_公費負担!E11)</f>
        <v/>
      </c>
      <c r="J12" s="359"/>
      <c r="K12" s="379" t="str">
        <f>IF(入力_公費負担!E12="","",入力_公費負担!E12)</f>
        <v/>
      </c>
      <c r="L12" s="359"/>
      <c r="M12" s="359"/>
      <c r="N12" s="359"/>
      <c r="O12" s="57" t="s">
        <v>75</v>
      </c>
      <c r="P12" s="27"/>
    </row>
    <row r="13" spans="1:24" ht="21" customHeight="1">
      <c r="B13" s="29"/>
      <c r="G13" s="379" t="s">
        <v>149</v>
      </c>
      <c r="H13" s="339"/>
      <c r="I13" s="412" t="str">
        <f>IF(入力_公費負担!E10="","",入力_公費負担!E10)</f>
        <v/>
      </c>
      <c r="J13" s="339"/>
      <c r="K13" s="339"/>
      <c r="L13" s="339"/>
      <c r="M13" s="339"/>
      <c r="N13" s="339"/>
      <c r="O13" s="57"/>
      <c r="P13" s="27"/>
    </row>
    <row r="14" spans="1:24" ht="21" customHeight="1">
      <c r="B14" s="29"/>
      <c r="J14" s="43"/>
      <c r="K14" s="43"/>
      <c r="L14" s="43"/>
      <c r="M14" s="43"/>
      <c r="N14" s="43"/>
      <c r="O14" s="43"/>
      <c r="P14" s="27"/>
    </row>
    <row r="15" spans="1:24" ht="21" customHeight="1">
      <c r="B15" s="29"/>
      <c r="C15" s="414" t="s">
        <v>150</v>
      </c>
      <c r="D15" s="415"/>
      <c r="E15" s="415"/>
      <c r="F15" s="415"/>
      <c r="G15" s="415"/>
      <c r="H15" s="415"/>
      <c r="I15" s="415"/>
      <c r="J15" s="415"/>
      <c r="K15" s="415"/>
      <c r="L15" s="415"/>
      <c r="M15" s="415"/>
      <c r="N15" s="415"/>
      <c r="O15" s="415"/>
      <c r="P15" s="27"/>
    </row>
    <row r="16" spans="1:24" ht="21" customHeight="1">
      <c r="B16" s="29"/>
      <c r="C16" s="415"/>
      <c r="D16" s="415"/>
      <c r="E16" s="415"/>
      <c r="F16" s="415"/>
      <c r="G16" s="415"/>
      <c r="H16" s="415"/>
      <c r="I16" s="415"/>
      <c r="J16" s="415"/>
      <c r="K16" s="415"/>
      <c r="L16" s="415"/>
      <c r="M16" s="415"/>
      <c r="N16" s="415"/>
      <c r="O16" s="415"/>
      <c r="P16" s="27"/>
    </row>
    <row r="17" spans="1:16" ht="9.75" customHeight="1">
      <c r="B17" s="29"/>
      <c r="P17" s="27"/>
    </row>
    <row r="18" spans="1:16" ht="24.95" customHeight="1">
      <c r="B18" s="29"/>
      <c r="C18" s="331" t="s">
        <v>21</v>
      </c>
      <c r="D18" s="343"/>
      <c r="E18" s="419">
        <f>運_内訳書!K21</f>
        <v>0</v>
      </c>
      <c r="F18" s="352"/>
      <c r="G18" s="352"/>
      <c r="H18" s="420" t="s">
        <v>151</v>
      </c>
      <c r="I18" s="352"/>
      <c r="J18" s="352"/>
      <c r="K18" s="352"/>
      <c r="L18" s="418"/>
      <c r="M18" s="352"/>
      <c r="N18" s="352"/>
      <c r="O18" s="343"/>
      <c r="P18" s="27"/>
    </row>
    <row r="19" spans="1:16" ht="24.95" customHeight="1">
      <c r="A19" s="27"/>
      <c r="B19" s="29"/>
      <c r="C19" s="331" t="s">
        <v>152</v>
      </c>
      <c r="D19" s="343"/>
      <c r="E19" s="417" t="s">
        <v>153</v>
      </c>
      <c r="F19" s="352"/>
      <c r="G19" s="352"/>
      <c r="H19" s="352"/>
      <c r="I19" s="352"/>
      <c r="J19" s="352"/>
      <c r="K19" s="352"/>
      <c r="L19" s="352"/>
      <c r="M19" s="352"/>
      <c r="N19" s="352"/>
      <c r="O19" s="343"/>
      <c r="P19" s="27"/>
    </row>
    <row r="20" spans="1:16" ht="24.95" customHeight="1">
      <c r="A20" s="67"/>
      <c r="B20" s="60"/>
      <c r="C20" s="331" t="s">
        <v>154</v>
      </c>
      <c r="D20" s="343"/>
      <c r="E20" s="421" t="str">
        <f>CONCATENATE(選管入力用!B2,"執行　",選管入力用!B4)</f>
        <v>令和７年７月２０日執行　那覇市議会議員一般選挙</v>
      </c>
      <c r="F20" s="352"/>
      <c r="G20" s="352"/>
      <c r="H20" s="352"/>
      <c r="I20" s="352"/>
      <c r="J20" s="352"/>
      <c r="K20" s="352"/>
      <c r="L20" s="352"/>
      <c r="M20" s="352"/>
      <c r="N20" s="352"/>
      <c r="O20" s="343"/>
      <c r="P20" s="27"/>
    </row>
    <row r="21" spans="1:16" ht="24.95" customHeight="1">
      <c r="A21" s="67"/>
      <c r="B21" s="60"/>
      <c r="C21" s="331" t="s">
        <v>2</v>
      </c>
      <c r="D21" s="343"/>
      <c r="E21" s="417" t="str">
        <f>IF(入力_公費負担!E4="","",入力_公費負担!E4)</f>
        <v/>
      </c>
      <c r="F21" s="352"/>
      <c r="G21" s="352"/>
      <c r="H21" s="352"/>
      <c r="I21" s="352"/>
      <c r="J21" s="352"/>
      <c r="K21" s="352"/>
      <c r="L21" s="352"/>
      <c r="M21" s="352"/>
      <c r="N21" s="352"/>
      <c r="O21" s="343"/>
      <c r="P21" s="27"/>
    </row>
    <row r="22" spans="1:16" ht="21" customHeight="1">
      <c r="A22" s="67"/>
      <c r="B22" s="60"/>
      <c r="C22" s="331" t="s">
        <v>155</v>
      </c>
      <c r="D22" s="332"/>
      <c r="E22" s="331" t="s">
        <v>23</v>
      </c>
      <c r="F22" s="352"/>
      <c r="G22" s="352"/>
      <c r="H22" s="352"/>
      <c r="I22" s="343"/>
      <c r="J22" s="331" t="s">
        <v>24</v>
      </c>
      <c r="K22" s="352"/>
      <c r="L22" s="352"/>
      <c r="M22" s="343"/>
      <c r="N22" s="331" t="s">
        <v>25</v>
      </c>
      <c r="O22" s="343"/>
      <c r="P22" s="27"/>
    </row>
    <row r="23" spans="1:16" ht="21" customHeight="1">
      <c r="A23" s="67"/>
      <c r="B23" s="60"/>
      <c r="C23" s="333"/>
      <c r="D23" s="334"/>
      <c r="E23" s="344" t="str">
        <f>IF(入力_公費負担!E18="","",入力_公費負担!E18)</f>
        <v/>
      </c>
      <c r="F23" s="338"/>
      <c r="G23" s="338"/>
      <c r="H23" s="338"/>
      <c r="I23" s="332"/>
      <c r="J23" s="344" t="str">
        <f>IF(入力_公費負担!E19="","",入力_公費負担!E19)</f>
        <v/>
      </c>
      <c r="K23" s="338"/>
      <c r="L23" s="338"/>
      <c r="M23" s="332"/>
      <c r="N23" s="344" t="str">
        <f>IF(入力_公費負担!E20="","1　普通"&amp;CHAR(10)&amp;CHAR(10)&amp;"2　当座",入力_公費負担!E20)</f>
        <v>1　普通
2　当座</v>
      </c>
      <c r="O23" s="332"/>
      <c r="P23" s="27"/>
    </row>
    <row r="24" spans="1:16" ht="21" customHeight="1">
      <c r="A24" s="67"/>
      <c r="B24" s="60"/>
      <c r="C24" s="333"/>
      <c r="D24" s="334"/>
      <c r="E24" s="333"/>
      <c r="F24" s="339"/>
      <c r="G24" s="339"/>
      <c r="H24" s="339"/>
      <c r="I24" s="334"/>
      <c r="J24" s="333"/>
      <c r="K24" s="339"/>
      <c r="L24" s="339"/>
      <c r="M24" s="334"/>
      <c r="N24" s="333"/>
      <c r="O24" s="334"/>
      <c r="P24" s="27"/>
    </row>
    <row r="25" spans="1:16" ht="21" customHeight="1">
      <c r="A25" s="68"/>
      <c r="B25" s="65"/>
      <c r="C25" s="333"/>
      <c r="D25" s="334"/>
      <c r="E25" s="335"/>
      <c r="F25" s="340"/>
      <c r="G25" s="340"/>
      <c r="H25" s="340"/>
      <c r="I25" s="336"/>
      <c r="J25" s="335"/>
      <c r="K25" s="340"/>
      <c r="L25" s="340"/>
      <c r="M25" s="336"/>
      <c r="N25" s="335"/>
      <c r="O25" s="336"/>
      <c r="P25" s="27"/>
    </row>
    <row r="26" spans="1:16" ht="21" customHeight="1">
      <c r="A26" s="67"/>
      <c r="B26" s="60"/>
      <c r="C26" s="333"/>
      <c r="D26" s="334"/>
      <c r="E26" s="331" t="s">
        <v>26</v>
      </c>
      <c r="F26" s="352"/>
      <c r="G26" s="352"/>
      <c r="H26" s="352"/>
      <c r="I26" s="343"/>
      <c r="J26" s="331" t="s">
        <v>156</v>
      </c>
      <c r="K26" s="352"/>
      <c r="L26" s="352"/>
      <c r="M26" s="352"/>
      <c r="N26" s="352"/>
      <c r="O26" s="343"/>
      <c r="P26" s="27"/>
    </row>
    <row r="27" spans="1:16" ht="21" customHeight="1">
      <c r="A27" s="67"/>
      <c r="B27" s="60"/>
      <c r="C27" s="333"/>
      <c r="D27" s="334"/>
      <c r="E27" s="413" t="str">
        <f>IF(入力_公費負担!E21="","",入力_公費負担!E21)</f>
        <v/>
      </c>
      <c r="F27" s="338"/>
      <c r="G27" s="338"/>
      <c r="H27" s="338"/>
      <c r="I27" s="332"/>
      <c r="J27" s="337" t="str">
        <f>IF(入力_公費負担!E22="","",入力_公費負担!E22)</f>
        <v/>
      </c>
      <c r="K27" s="338"/>
      <c r="L27" s="338"/>
      <c r="M27" s="338"/>
      <c r="N27" s="338"/>
      <c r="O27" s="332"/>
      <c r="P27" s="27"/>
    </row>
    <row r="28" spans="1:16" ht="21" customHeight="1">
      <c r="A28" s="69"/>
      <c r="B28" s="66"/>
      <c r="C28" s="335"/>
      <c r="D28" s="336"/>
      <c r="E28" s="335"/>
      <c r="F28" s="340"/>
      <c r="G28" s="340"/>
      <c r="H28" s="340"/>
      <c r="I28" s="336"/>
      <c r="J28" s="335"/>
      <c r="K28" s="340"/>
      <c r="L28" s="340"/>
      <c r="M28" s="340"/>
      <c r="N28" s="340"/>
      <c r="O28" s="336"/>
      <c r="P28" s="27"/>
    </row>
    <row r="29" spans="1:16" ht="9.75" customHeight="1">
      <c r="A29" s="27"/>
      <c r="B29" s="26"/>
      <c r="C29" s="25"/>
      <c r="D29" s="25"/>
      <c r="E29" s="25"/>
      <c r="F29" s="25"/>
      <c r="G29" s="25"/>
      <c r="H29" s="25"/>
      <c r="I29" s="25"/>
      <c r="J29" s="25"/>
      <c r="K29" s="25"/>
      <c r="L29" s="25"/>
      <c r="M29" s="25"/>
      <c r="N29" s="25"/>
      <c r="O29" s="25"/>
      <c r="P29" s="24"/>
    </row>
    <row r="30" spans="1:16" ht="21" customHeight="1">
      <c r="A30" s="376" t="s">
        <v>96</v>
      </c>
      <c r="B30" s="339"/>
      <c r="C30" s="339"/>
      <c r="P30" s="35"/>
    </row>
    <row r="31" spans="1:16" ht="21" customHeight="1">
      <c r="A31" s="72">
        <v>1</v>
      </c>
      <c r="B31" s="37"/>
      <c r="C31" s="416" t="s">
        <v>157</v>
      </c>
      <c r="D31" s="339"/>
      <c r="E31" s="339"/>
      <c r="F31" s="339"/>
      <c r="G31" s="339"/>
      <c r="H31" s="339"/>
      <c r="I31" s="339"/>
      <c r="J31" s="339"/>
      <c r="K31" s="339"/>
      <c r="L31" s="339"/>
      <c r="M31" s="339"/>
      <c r="N31" s="339"/>
      <c r="O31" s="339"/>
      <c r="P31" s="339"/>
    </row>
    <row r="32" spans="1:16" ht="21" customHeight="1">
      <c r="A32" s="37"/>
      <c r="B32" s="37"/>
      <c r="C32" s="339"/>
      <c r="D32" s="339"/>
      <c r="E32" s="339"/>
      <c r="F32" s="339"/>
      <c r="G32" s="339"/>
      <c r="H32" s="339"/>
      <c r="I32" s="339"/>
      <c r="J32" s="339"/>
      <c r="K32" s="339"/>
      <c r="L32" s="339"/>
      <c r="M32" s="339"/>
      <c r="N32" s="339"/>
      <c r="O32" s="339"/>
      <c r="P32" s="339"/>
    </row>
    <row r="33" spans="1:16" ht="21" customHeight="1">
      <c r="A33" s="37"/>
      <c r="B33" s="37"/>
      <c r="C33" s="339"/>
      <c r="D33" s="339"/>
      <c r="E33" s="339"/>
      <c r="F33" s="339"/>
      <c r="G33" s="339"/>
      <c r="H33" s="339"/>
      <c r="I33" s="339"/>
      <c r="J33" s="339"/>
      <c r="K33" s="339"/>
      <c r="L33" s="339"/>
      <c r="M33" s="339"/>
      <c r="N33" s="339"/>
      <c r="O33" s="339"/>
      <c r="P33" s="339"/>
    </row>
    <row r="34" spans="1:16" ht="21" customHeight="1">
      <c r="A34" s="37"/>
      <c r="B34" s="37"/>
      <c r="C34" s="339"/>
      <c r="D34" s="339"/>
      <c r="E34" s="339"/>
      <c r="F34" s="339"/>
      <c r="G34" s="339"/>
      <c r="H34" s="339"/>
      <c r="I34" s="339"/>
      <c r="J34" s="339"/>
      <c r="K34" s="339"/>
      <c r="L34" s="339"/>
      <c r="M34" s="339"/>
      <c r="N34" s="339"/>
      <c r="O34" s="339"/>
      <c r="P34" s="339"/>
    </row>
    <row r="35" spans="1:16" ht="21" customHeight="1">
      <c r="A35" s="37"/>
      <c r="B35" s="37"/>
      <c r="C35" s="339"/>
      <c r="D35" s="339"/>
      <c r="E35" s="339"/>
      <c r="F35" s="339"/>
      <c r="G35" s="339"/>
      <c r="H35" s="339"/>
      <c r="I35" s="339"/>
      <c r="J35" s="339"/>
      <c r="K35" s="339"/>
      <c r="L35" s="339"/>
      <c r="M35" s="339"/>
      <c r="N35" s="339"/>
      <c r="O35" s="339"/>
      <c r="P35" s="339"/>
    </row>
    <row r="36" spans="1:16" ht="21" customHeight="1">
      <c r="A36" s="72">
        <v>2</v>
      </c>
      <c r="B36" s="37"/>
      <c r="C36" s="411" t="s">
        <v>158</v>
      </c>
      <c r="D36" s="339"/>
      <c r="E36" s="339"/>
      <c r="F36" s="339"/>
      <c r="G36" s="339"/>
      <c r="H36" s="339"/>
      <c r="I36" s="339"/>
      <c r="J36" s="339"/>
      <c r="K36" s="339"/>
      <c r="L36" s="339"/>
      <c r="M36" s="339"/>
      <c r="N36" s="339"/>
      <c r="O36" s="339"/>
      <c r="P36" s="339"/>
    </row>
    <row r="37" spans="1:16" ht="15.95" customHeight="1">
      <c r="A37" s="72">
        <v>3</v>
      </c>
      <c r="B37" s="37"/>
      <c r="C37" s="416" t="s">
        <v>159</v>
      </c>
      <c r="D37" s="339"/>
      <c r="E37" s="339"/>
      <c r="F37" s="339"/>
      <c r="G37" s="339"/>
      <c r="H37" s="339"/>
      <c r="I37" s="339"/>
      <c r="J37" s="339"/>
      <c r="K37" s="339"/>
      <c r="L37" s="339"/>
      <c r="M37" s="339"/>
      <c r="N37" s="339"/>
      <c r="O37" s="339"/>
      <c r="P37" s="339"/>
    </row>
    <row r="38" spans="1:16" ht="15.95" customHeight="1">
      <c r="A38" s="37"/>
      <c r="B38" s="37"/>
      <c r="C38" s="339"/>
      <c r="D38" s="339"/>
      <c r="E38" s="339"/>
      <c r="F38" s="339"/>
      <c r="G38" s="339"/>
      <c r="H38" s="339"/>
      <c r="I38" s="339"/>
      <c r="J38" s="339"/>
      <c r="K38" s="339"/>
      <c r="L38" s="339"/>
      <c r="M38" s="339"/>
      <c r="N38" s="339"/>
      <c r="O38" s="339"/>
      <c r="P38" s="339"/>
    </row>
    <row r="39" spans="1:16" ht="15.95" customHeight="1">
      <c r="A39" s="72">
        <v>4</v>
      </c>
      <c r="C39" s="416" t="s">
        <v>160</v>
      </c>
      <c r="D39" s="339"/>
      <c r="E39" s="339"/>
      <c r="F39" s="339"/>
      <c r="G39" s="339"/>
      <c r="H39" s="339"/>
      <c r="I39" s="339"/>
      <c r="J39" s="339"/>
      <c r="K39" s="339"/>
      <c r="L39" s="339"/>
      <c r="M39" s="339"/>
      <c r="N39" s="339"/>
      <c r="O39" s="339"/>
      <c r="P39" s="339"/>
    </row>
    <row r="40" spans="1:16" ht="15.95" customHeight="1">
      <c r="C40" s="339"/>
      <c r="D40" s="339"/>
      <c r="E40" s="339"/>
      <c r="F40" s="339"/>
      <c r="G40" s="339"/>
      <c r="H40" s="339"/>
      <c r="I40" s="339"/>
      <c r="J40" s="339"/>
      <c r="K40" s="339"/>
      <c r="L40" s="339"/>
      <c r="M40" s="339"/>
      <c r="N40" s="339"/>
      <c r="O40" s="339"/>
      <c r="P40" s="339"/>
    </row>
  </sheetData>
  <sheetProtection algorithmName="SHA-512" hashValue="CaAAoaPaXM/uiLWIZeo+OKNFzVKrhW0xhXLmhAxoBLbAoByIOw22k0veCaM+A1pqKCTzoTHySuF9DSsnfXcsOQ==" saltValue="Xo6gveN96lSX3QXRklgIgA==" spinCount="100000" sheet="1" objects="1" scenarios="1"/>
  <mergeCells count="40">
    <mergeCell ref="C37:P38"/>
    <mergeCell ref="C39:P40"/>
    <mergeCell ref="I9:O9"/>
    <mergeCell ref="I10:O10"/>
    <mergeCell ref="I11:N11"/>
    <mergeCell ref="I12:J12"/>
    <mergeCell ref="K12:N12"/>
    <mergeCell ref="E22:I22"/>
    <mergeCell ref="E23:I25"/>
    <mergeCell ref="J23:M25"/>
    <mergeCell ref="G13:H13"/>
    <mergeCell ref="N23:O25"/>
    <mergeCell ref="E21:O21"/>
    <mergeCell ref="E20:O20"/>
    <mergeCell ref="C22:D28"/>
    <mergeCell ref="E26:I26"/>
    <mergeCell ref="J22:M22"/>
    <mergeCell ref="C15:O16"/>
    <mergeCell ref="C31:P35"/>
    <mergeCell ref="N22:O22"/>
    <mergeCell ref="E19:O19"/>
    <mergeCell ref="L18:O18"/>
    <mergeCell ref="E18:G18"/>
    <mergeCell ref="H18:K18"/>
    <mergeCell ref="S8:X8"/>
    <mergeCell ref="C36:P36"/>
    <mergeCell ref="A30:C30"/>
    <mergeCell ref="I13:N13"/>
    <mergeCell ref="B3:P3"/>
    <mergeCell ref="G9:H9"/>
    <mergeCell ref="G10:H10"/>
    <mergeCell ref="G12:H12"/>
    <mergeCell ref="G11:H11"/>
    <mergeCell ref="C20:D20"/>
    <mergeCell ref="C21:D21"/>
    <mergeCell ref="C19:D19"/>
    <mergeCell ref="C18:D18"/>
    <mergeCell ref="J26:O26"/>
    <mergeCell ref="E27:I28"/>
    <mergeCell ref="J27:O28"/>
  </mergeCells>
  <phoneticPr fontId="16"/>
  <hyperlinks>
    <hyperlink ref="S8" location="入力_公費負担!A1" display="入力フォーム（公営費）に戻る" xr:uid="{6E2679C2-CD5A-4C0B-9F1F-A823AACB2A3F}"/>
  </hyperlinks>
  <printOptions horizontalCentered="1"/>
  <pageMargins left="0.47244094488188981" right="0.47244094488188981" top="0.55118110236220474" bottom="0.74803149606299213" header="0.31496062992125978" footer="0.31496062992125978"/>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070C0"/>
    <pageSetUpPr fitToPage="1"/>
  </sheetPr>
  <dimension ref="A1:U23"/>
  <sheetViews>
    <sheetView view="pageBreakPreview" zoomScaleNormal="100" zoomScaleSheetLayoutView="100" workbookViewId="0">
      <selection activeCell="M118" sqref="M118:N118"/>
    </sheetView>
  </sheetViews>
  <sheetFormatPr defaultColWidth="6.875" defaultRowHeight="28.5" customHeight="1"/>
  <cols>
    <col min="1" max="16" width="6.875" style="1" customWidth="1"/>
    <col min="17" max="17" width="10.5" style="1" bestFit="1" customWidth="1"/>
    <col min="18" max="18" width="6.875" style="1" customWidth="1"/>
    <col min="19" max="16384" width="6.875" style="1"/>
  </cols>
  <sheetData>
    <row r="1" spans="1:21" ht="28.5" customHeight="1">
      <c r="A1" s="374" t="s">
        <v>161</v>
      </c>
      <c r="B1" s="339"/>
      <c r="C1" s="339"/>
      <c r="D1" s="339"/>
      <c r="E1" s="339"/>
      <c r="F1" s="339"/>
    </row>
    <row r="2" spans="1:21" ht="28.5" customHeight="1">
      <c r="A2" s="1" t="s">
        <v>388</v>
      </c>
    </row>
    <row r="3" spans="1:21" ht="28.5" customHeight="1">
      <c r="A3" s="40"/>
    </row>
    <row r="4" spans="1:21" ht="28.5" customHeight="1">
      <c r="J4" s="422" t="str">
        <f>IF(入力_公費負担!$E$4="","","候補者氏名　"&amp;入力_公費負担!$E$4)</f>
        <v/>
      </c>
      <c r="K4" s="422"/>
      <c r="L4" s="422"/>
      <c r="M4" s="422"/>
      <c r="N4" s="422"/>
      <c r="P4" s="371" t="s">
        <v>417</v>
      </c>
      <c r="Q4" s="371"/>
      <c r="R4" s="371"/>
      <c r="S4" s="371"/>
      <c r="T4" s="371"/>
      <c r="U4" s="371"/>
    </row>
    <row r="5" spans="1:21" ht="28.5" customHeight="1">
      <c r="N5" s="63"/>
    </row>
    <row r="6" spans="1:21" ht="28.5" customHeight="1">
      <c r="A6" s="331" t="s">
        <v>162</v>
      </c>
      <c r="B6" s="343"/>
      <c r="C6" s="331" t="s">
        <v>163</v>
      </c>
      <c r="D6" s="352"/>
      <c r="E6" s="352"/>
      <c r="F6" s="352"/>
      <c r="G6" s="343"/>
      <c r="H6" s="331" t="s">
        <v>164</v>
      </c>
      <c r="I6" s="352"/>
      <c r="J6" s="343"/>
      <c r="K6" s="331" t="s">
        <v>21</v>
      </c>
      <c r="L6" s="343"/>
      <c r="M6" s="331" t="s">
        <v>79</v>
      </c>
      <c r="N6" s="343"/>
    </row>
    <row r="7" spans="1:21" ht="28.5" customHeight="1">
      <c r="A7" s="424" t="str">
        <f>IF(OR(入力_公費負担!E13="",ISERROR(VALUE(入力_公費負担!E13))),"　　　年",入力_公費負担!E13)</f>
        <v>　　　年</v>
      </c>
      <c r="B7" s="332"/>
      <c r="C7" s="427" t="str">
        <f>IF(OR(A8="",A8="　月　　日"),"",CONCATENATE(TEXT(入力_公費負担!E14,"#,##0"),"円×1台＝"))</f>
        <v/>
      </c>
      <c r="D7" s="338"/>
      <c r="E7" s="338"/>
      <c r="F7" s="428">
        <f>IF(A8="","",入力_公費負担!E14)</f>
        <v>0</v>
      </c>
      <c r="G7" s="332"/>
      <c r="H7" s="344" t="str">
        <f>CONCATENATE(TEXT(選管入力用!$B$12,"#,##0"),"円×1台＝",TEXT(選管入力用!$B$12,"#,##0"),"円")</f>
        <v>64,500円×1台＝64,500円</v>
      </c>
      <c r="I7" s="338"/>
      <c r="J7" s="332"/>
      <c r="K7" s="354">
        <f>IF(F7="","",IF(F7&gt;選管入力用!B12,選管入力用!B12,F7))</f>
        <v>0</v>
      </c>
      <c r="L7" s="332"/>
      <c r="M7" s="331"/>
      <c r="N7" s="332"/>
    </row>
    <row r="8" spans="1:21" ht="28.5" customHeight="1">
      <c r="A8" s="426" t="str">
        <f>IF(OR(入力_公費負担!E13="",ISERROR(VALUE(入力_公費負担!E13))),"　月　　日",入力_公費負担!E13)</f>
        <v>　月　　日</v>
      </c>
      <c r="B8" s="336"/>
      <c r="C8" s="335"/>
      <c r="D8" s="340"/>
      <c r="E8" s="340"/>
      <c r="F8" s="340"/>
      <c r="G8" s="336"/>
      <c r="H8" s="335"/>
      <c r="I8" s="340"/>
      <c r="J8" s="336"/>
      <c r="K8" s="335"/>
      <c r="L8" s="336"/>
      <c r="M8" s="335"/>
      <c r="N8" s="336"/>
    </row>
    <row r="9" spans="1:21" ht="28.5" customHeight="1">
      <c r="A9" s="424" t="str">
        <f>A7</f>
        <v>　　　年</v>
      </c>
      <c r="B9" s="332"/>
      <c r="C9" s="427" t="str">
        <f>IF(A10="","",C7)</f>
        <v/>
      </c>
      <c r="D9" s="338"/>
      <c r="E9" s="338"/>
      <c r="F9" s="428" t="str">
        <f>IF(A10="","",IF(入力_公費負担!E14="","",入力_公費負担!E14))</f>
        <v/>
      </c>
      <c r="G9" s="332"/>
      <c r="H9" s="344" t="str">
        <f>CONCATENATE(TEXT(選管入力用!$B$12,"#,##0"),"円×1台＝",TEXT(選管入力用!$B$12,"#,##0"),"円")</f>
        <v>64,500円×1台＝64,500円</v>
      </c>
      <c r="I9" s="338"/>
      <c r="J9" s="332"/>
      <c r="K9" s="354" t="str">
        <f>IF(F9="","",IF(F9&gt;選管入力用!B12,選管入力用!B12,F9))</f>
        <v/>
      </c>
      <c r="L9" s="332"/>
      <c r="M9" s="331"/>
      <c r="N9" s="332"/>
    </row>
    <row r="10" spans="1:21" ht="28.5" customHeight="1">
      <c r="A10" s="426" t="str">
        <f>IF(入力_公費負担!L13&lt;2,"",IF(OR(A8="",A8="　月　　日"),"　月　　日",A8+1))</f>
        <v>　月　　日</v>
      </c>
      <c r="B10" s="336"/>
      <c r="C10" s="335"/>
      <c r="D10" s="340"/>
      <c r="E10" s="340"/>
      <c r="F10" s="340"/>
      <c r="G10" s="336"/>
      <c r="H10" s="335"/>
      <c r="I10" s="340"/>
      <c r="J10" s="336"/>
      <c r="K10" s="335"/>
      <c r="L10" s="336"/>
      <c r="M10" s="335"/>
      <c r="N10" s="336"/>
    </row>
    <row r="11" spans="1:21" ht="28.5" customHeight="1">
      <c r="A11" s="424" t="str">
        <f>A7</f>
        <v>　　　年</v>
      </c>
      <c r="B11" s="332"/>
      <c r="C11" s="427" t="str">
        <f>IF(A12="","",C9)</f>
        <v/>
      </c>
      <c r="D11" s="338"/>
      <c r="E11" s="338"/>
      <c r="F11" s="428" t="str">
        <f>IF(A12="","",IF(入力_公費負担!E14="","",入力_公費負担!E14))</f>
        <v/>
      </c>
      <c r="G11" s="332"/>
      <c r="H11" s="344" t="str">
        <f>CONCATENATE(TEXT(選管入力用!$B$12,"#,##0"),"円×1台＝",TEXT(選管入力用!$B$12,"#,##0"),"円")</f>
        <v>64,500円×1台＝64,500円</v>
      </c>
      <c r="I11" s="338"/>
      <c r="J11" s="332"/>
      <c r="K11" s="354" t="str">
        <f>IF(F11="","",IF(F11&gt;選管入力用!B12,選管入力用!B12,F11))</f>
        <v/>
      </c>
      <c r="L11" s="332"/>
      <c r="M11" s="331"/>
      <c r="N11" s="332"/>
    </row>
    <row r="12" spans="1:21" ht="28.5" customHeight="1">
      <c r="A12" s="426" t="str">
        <f>IF(入力_公費負担!L13&lt;3,"",IF(OR(A10="",A10="　月　　日"),"　月　　日",A10+1))</f>
        <v>　月　　日</v>
      </c>
      <c r="B12" s="336"/>
      <c r="C12" s="335"/>
      <c r="D12" s="340"/>
      <c r="E12" s="340"/>
      <c r="F12" s="340"/>
      <c r="G12" s="336"/>
      <c r="H12" s="335"/>
      <c r="I12" s="340"/>
      <c r="J12" s="336"/>
      <c r="K12" s="335"/>
      <c r="L12" s="336"/>
      <c r="M12" s="335"/>
      <c r="N12" s="336"/>
    </row>
    <row r="13" spans="1:21" ht="28.5" customHeight="1">
      <c r="A13" s="424" t="str">
        <f>A7</f>
        <v>　　　年</v>
      </c>
      <c r="B13" s="332"/>
      <c r="C13" s="427" t="str">
        <f>IF(A14="","",C11)</f>
        <v/>
      </c>
      <c r="D13" s="338"/>
      <c r="E13" s="338"/>
      <c r="F13" s="428" t="str">
        <f>IF(A14="","",IF(入力_公費負担!E14="","",入力_公費負担!E14))</f>
        <v/>
      </c>
      <c r="G13" s="332"/>
      <c r="H13" s="344" t="str">
        <f>CONCATENATE(TEXT(選管入力用!$B$12,"#,##0"),"円×1台＝",TEXT(選管入力用!$B$12,"#,##0"),"円")</f>
        <v>64,500円×1台＝64,500円</v>
      </c>
      <c r="I13" s="338"/>
      <c r="J13" s="332"/>
      <c r="K13" s="354" t="str">
        <f>IF(F13="","",IF(F13&gt;選管入力用!B12,選管入力用!B12,F13))</f>
        <v/>
      </c>
      <c r="L13" s="332"/>
      <c r="M13" s="331"/>
      <c r="N13" s="332"/>
    </row>
    <row r="14" spans="1:21" ht="28.5" customHeight="1">
      <c r="A14" s="426" t="str">
        <f>IF(入力_公費負担!L13&lt;4,"",IF(OR(A12="",A12="　月　　日"),"　月　　日",A12+1))</f>
        <v>　月　　日</v>
      </c>
      <c r="B14" s="336"/>
      <c r="C14" s="335"/>
      <c r="D14" s="340"/>
      <c r="E14" s="340"/>
      <c r="F14" s="340"/>
      <c r="G14" s="336"/>
      <c r="H14" s="335"/>
      <c r="I14" s="340"/>
      <c r="J14" s="336"/>
      <c r="K14" s="335"/>
      <c r="L14" s="336"/>
      <c r="M14" s="335"/>
      <c r="N14" s="336"/>
    </row>
    <row r="15" spans="1:21" ht="28.5" customHeight="1">
      <c r="A15" s="424" t="str">
        <f>A7</f>
        <v>　　　年</v>
      </c>
      <c r="B15" s="332"/>
      <c r="C15" s="427" t="str">
        <f>IF(A16="","",C13)</f>
        <v/>
      </c>
      <c r="D15" s="338"/>
      <c r="E15" s="338"/>
      <c r="F15" s="428" t="str">
        <f>IF(A16="","",IF(入力_公費負担!E14="","",入力_公費負担!E14))</f>
        <v/>
      </c>
      <c r="G15" s="332"/>
      <c r="H15" s="344" t="str">
        <f>CONCATENATE(TEXT(選管入力用!$B$12,"#,##0"),"円×1台＝",TEXT(選管入力用!$B$12,"#,##0"),"円")</f>
        <v>64,500円×1台＝64,500円</v>
      </c>
      <c r="I15" s="338"/>
      <c r="J15" s="332"/>
      <c r="K15" s="354" t="str">
        <f>IF(F15="","",IF(F15&gt;選管入力用!B12,選管入力用!B12,F15))</f>
        <v/>
      </c>
      <c r="L15" s="332"/>
      <c r="M15" s="331"/>
      <c r="N15" s="332"/>
    </row>
    <row r="16" spans="1:21" ht="28.5" customHeight="1">
      <c r="A16" s="426" t="str">
        <f>IF(入力_公費負担!L13&lt;5,"",IF(OR(A14="",A14="　月　　日"),"　月　　日",A14+1))</f>
        <v>　月　　日</v>
      </c>
      <c r="B16" s="336"/>
      <c r="C16" s="335"/>
      <c r="D16" s="340"/>
      <c r="E16" s="340"/>
      <c r="F16" s="340"/>
      <c r="G16" s="336"/>
      <c r="H16" s="335"/>
      <c r="I16" s="340"/>
      <c r="J16" s="336"/>
      <c r="K16" s="335"/>
      <c r="L16" s="336"/>
      <c r="M16" s="335"/>
      <c r="N16" s="336"/>
    </row>
    <row r="17" spans="1:14" ht="28.5" customHeight="1">
      <c r="A17" s="424" t="str">
        <f>A7</f>
        <v>　　　年</v>
      </c>
      <c r="B17" s="332"/>
      <c r="C17" s="427" t="str">
        <f>IF(A18="","",C15)</f>
        <v/>
      </c>
      <c r="D17" s="338"/>
      <c r="E17" s="338"/>
      <c r="F17" s="428" t="str">
        <f>IF(A18="","",IF(入力_公費負担!E14="","",入力_公費負担!E14))</f>
        <v/>
      </c>
      <c r="G17" s="332"/>
      <c r="H17" s="344" t="str">
        <f>CONCATENATE(TEXT(選管入力用!$B$12,"#,##0"),"円×1台＝",TEXT(選管入力用!$B$12,"#,##0"),"円")</f>
        <v>64,500円×1台＝64,500円</v>
      </c>
      <c r="I17" s="338"/>
      <c r="J17" s="332"/>
      <c r="K17" s="354" t="str">
        <f>IF(F17="","",IF(F17&gt;選管入力用!B12,選管入力用!B12,F17))</f>
        <v/>
      </c>
      <c r="L17" s="332"/>
      <c r="M17" s="331"/>
      <c r="N17" s="332"/>
    </row>
    <row r="18" spans="1:14" ht="28.5" customHeight="1">
      <c r="A18" s="426" t="str">
        <f>IF(入力_公費負担!L13&lt;6,"",IF(OR(A16="",A16="　月　　日"),"　月　　日",A16+1))</f>
        <v>　月　　日</v>
      </c>
      <c r="B18" s="336"/>
      <c r="C18" s="335"/>
      <c r="D18" s="340"/>
      <c r="E18" s="340"/>
      <c r="F18" s="340"/>
      <c r="G18" s="336"/>
      <c r="H18" s="335"/>
      <c r="I18" s="340"/>
      <c r="J18" s="336"/>
      <c r="K18" s="335"/>
      <c r="L18" s="336"/>
      <c r="M18" s="335"/>
      <c r="N18" s="336"/>
    </row>
    <row r="19" spans="1:14" ht="28.5" customHeight="1">
      <c r="A19" s="424" t="str">
        <f>A7</f>
        <v>　　　年</v>
      </c>
      <c r="B19" s="332"/>
      <c r="C19" s="427" t="str">
        <f>IF(A20="","",C17)</f>
        <v/>
      </c>
      <c r="D19" s="338"/>
      <c r="E19" s="338"/>
      <c r="F19" s="428" t="str">
        <f>IF(A20="","",IF(入力_公費負担!E14="","",入力_公費負担!E14))</f>
        <v/>
      </c>
      <c r="G19" s="332"/>
      <c r="H19" s="344" t="str">
        <f>CONCATENATE(TEXT(選管入力用!$B$12,"#,##0"),"円×1台＝",TEXT(選管入力用!$B$12,"#,##0"),"円")</f>
        <v>64,500円×1台＝64,500円</v>
      </c>
      <c r="I19" s="338"/>
      <c r="J19" s="332"/>
      <c r="K19" s="354" t="str">
        <f>IF(F19="","",IF(F19&gt;選管入力用!B12,選管入力用!B12,F19))</f>
        <v/>
      </c>
      <c r="L19" s="332"/>
      <c r="M19" s="331"/>
      <c r="N19" s="332"/>
    </row>
    <row r="20" spans="1:14" ht="28.5" customHeight="1">
      <c r="A20" s="426" t="str">
        <f>IF(入力_公費負担!L13&lt;7,"",IF(OR(A18="",A18="　月　　日"),"　月　　日",A18+1))</f>
        <v>　月　　日</v>
      </c>
      <c r="B20" s="336"/>
      <c r="C20" s="335"/>
      <c r="D20" s="340"/>
      <c r="E20" s="340"/>
      <c r="F20" s="340"/>
      <c r="G20" s="336"/>
      <c r="H20" s="335"/>
      <c r="I20" s="340"/>
      <c r="J20" s="336"/>
      <c r="K20" s="335"/>
      <c r="L20" s="336"/>
      <c r="M20" s="335"/>
      <c r="N20" s="336"/>
    </row>
    <row r="21" spans="1:14" ht="28.5" customHeight="1">
      <c r="A21" s="331" t="s">
        <v>165</v>
      </c>
      <c r="B21" s="332"/>
      <c r="C21" s="423">
        <f>IF(F7="","",SUM(F7:G20))</f>
        <v>0</v>
      </c>
      <c r="D21" s="338"/>
      <c r="E21" s="338"/>
      <c r="F21" s="338"/>
      <c r="G21" s="332"/>
      <c r="H21" s="423">
        <f>選管入力用!B12*7</f>
        <v>451500</v>
      </c>
      <c r="I21" s="338"/>
      <c r="J21" s="332"/>
      <c r="K21" s="354">
        <f>M21</f>
        <v>0</v>
      </c>
      <c r="L21" s="332"/>
      <c r="M21" s="425">
        <f>IF(K7="","",SUM(K7:L20))</f>
        <v>0</v>
      </c>
      <c r="N21" s="332"/>
    </row>
    <row r="22" spans="1:14" ht="28.5" customHeight="1">
      <c r="A22" s="335"/>
      <c r="B22" s="336"/>
      <c r="C22" s="335"/>
      <c r="D22" s="340"/>
      <c r="E22" s="340"/>
      <c r="F22" s="340"/>
      <c r="G22" s="336"/>
      <c r="H22" s="335"/>
      <c r="I22" s="340"/>
      <c r="J22" s="336"/>
      <c r="K22" s="335"/>
      <c r="L22" s="336"/>
      <c r="M22" s="335"/>
      <c r="N22" s="336"/>
    </row>
    <row r="23" spans="1:14" ht="28.5" customHeight="1">
      <c r="A23" s="13" t="s">
        <v>96</v>
      </c>
      <c r="B23" s="1" t="s">
        <v>389</v>
      </c>
    </row>
  </sheetData>
  <sheetProtection algorithmName="SHA-512" hashValue="KVIijZ8RK1iYMdyGnRG3PDqRVT3MY2P3PP1Jbxfgpbwoiw2HEPJBXFmdUleQGVi4MjI2scxpC1kioy08VboWDA==" saltValue="yyvz7Evs07COLP3P2sWS0g==" spinCount="100000" sheet="1" objects="1" scenarios="1"/>
  <mergeCells count="62">
    <mergeCell ref="K6:L6"/>
    <mergeCell ref="M9:N10"/>
    <mergeCell ref="A10:B10"/>
    <mergeCell ref="C9:E10"/>
    <mergeCell ref="F9:G10"/>
    <mergeCell ref="M6:N6"/>
    <mergeCell ref="A7:B7"/>
    <mergeCell ref="A8:B8"/>
    <mergeCell ref="H7:J8"/>
    <mergeCell ref="K7:L8"/>
    <mergeCell ref="M7:N8"/>
    <mergeCell ref="A9:B9"/>
    <mergeCell ref="H9:J10"/>
    <mergeCell ref="K9:L10"/>
    <mergeCell ref="C7:E8"/>
    <mergeCell ref="F7:G8"/>
    <mergeCell ref="M13:N14"/>
    <mergeCell ref="A14:B14"/>
    <mergeCell ref="C13:E14"/>
    <mergeCell ref="F13:G14"/>
    <mergeCell ref="K11:L12"/>
    <mergeCell ref="M11:N12"/>
    <mergeCell ref="A12:B12"/>
    <mergeCell ref="C11:E12"/>
    <mergeCell ref="F11:G12"/>
    <mergeCell ref="H13:J14"/>
    <mergeCell ref="A11:B11"/>
    <mergeCell ref="H11:J12"/>
    <mergeCell ref="K13:L14"/>
    <mergeCell ref="K15:L16"/>
    <mergeCell ref="M15:N16"/>
    <mergeCell ref="A16:B16"/>
    <mergeCell ref="C15:E16"/>
    <mergeCell ref="F15:G16"/>
    <mergeCell ref="H19:J20"/>
    <mergeCell ref="K21:L22"/>
    <mergeCell ref="M17:N18"/>
    <mergeCell ref="A18:B18"/>
    <mergeCell ref="C17:E18"/>
    <mergeCell ref="F17:G18"/>
    <mergeCell ref="K17:L18"/>
    <mergeCell ref="K19:L20"/>
    <mergeCell ref="M19:N20"/>
    <mergeCell ref="A20:B20"/>
    <mergeCell ref="C19:E20"/>
    <mergeCell ref="F19:G20"/>
    <mergeCell ref="P4:U4"/>
    <mergeCell ref="J4:N4"/>
    <mergeCell ref="A1:F1"/>
    <mergeCell ref="C21:G22"/>
    <mergeCell ref="H21:J22"/>
    <mergeCell ref="A17:B17"/>
    <mergeCell ref="H17:J18"/>
    <mergeCell ref="A15:B15"/>
    <mergeCell ref="H15:J16"/>
    <mergeCell ref="A13:B13"/>
    <mergeCell ref="H6:J6"/>
    <mergeCell ref="A6:B6"/>
    <mergeCell ref="C6:G6"/>
    <mergeCell ref="M21:N22"/>
    <mergeCell ref="A21:B22"/>
    <mergeCell ref="A19:B19"/>
  </mergeCells>
  <phoneticPr fontId="16"/>
  <hyperlinks>
    <hyperlink ref="P4" location="入力_公費負担!A1" display="入力フォーム（公営費）に戻る" xr:uid="{A47CA606-3658-4ACC-86EA-F5E08B4C8B07}"/>
  </hyperlinks>
  <pageMargins left="0.39" right="0.3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0"/>
    <pageSetUpPr fitToPage="1"/>
  </sheetPr>
  <dimension ref="A1:W47"/>
  <sheetViews>
    <sheetView view="pageBreakPreview" zoomScale="85" zoomScaleNormal="100" zoomScaleSheetLayoutView="85" workbookViewId="0">
      <selection activeCell="M118" sqref="M118:N118"/>
    </sheetView>
  </sheetViews>
  <sheetFormatPr defaultColWidth="6" defaultRowHeight="19.5" customHeight="1"/>
  <cols>
    <col min="1" max="1" width="6" style="1" customWidth="1"/>
    <col min="2" max="16384" width="6" style="1"/>
  </cols>
  <sheetData>
    <row r="1" spans="1:23" ht="19.5" customHeight="1">
      <c r="A1" s="2" t="s">
        <v>80</v>
      </c>
      <c r="B1" s="2"/>
      <c r="C1" s="2"/>
      <c r="D1" s="2"/>
    </row>
    <row r="2" spans="1:23" ht="22.5" customHeight="1">
      <c r="A2" s="16"/>
      <c r="L2" s="363" t="str">
        <f>選管入力用!B3</f>
        <v>令和７年７月１３日</v>
      </c>
      <c r="M2" s="339"/>
      <c r="N2" s="339"/>
      <c r="O2" s="339"/>
      <c r="P2" s="339"/>
    </row>
    <row r="3" spans="1:23" ht="13.5" customHeight="1">
      <c r="A3" s="364"/>
      <c r="B3" s="339"/>
      <c r="C3" s="339"/>
      <c r="D3" s="339"/>
      <c r="E3" s="339"/>
      <c r="F3" s="339"/>
      <c r="G3" s="339"/>
      <c r="H3" s="339"/>
      <c r="I3" s="339"/>
      <c r="J3" s="339"/>
      <c r="K3" s="339"/>
      <c r="L3" s="339"/>
      <c r="M3" s="339"/>
      <c r="N3" s="339"/>
      <c r="O3" s="339"/>
      <c r="P3" s="339"/>
    </row>
    <row r="4" spans="1:23" ht="22.5" customHeight="1">
      <c r="A4" s="364" t="s">
        <v>81</v>
      </c>
      <c r="B4" s="339"/>
      <c r="C4" s="339"/>
      <c r="D4" s="339"/>
      <c r="E4" s="339"/>
      <c r="F4" s="339"/>
      <c r="G4" s="339"/>
      <c r="H4" s="339"/>
      <c r="I4" s="339"/>
      <c r="J4" s="339"/>
      <c r="K4" s="339"/>
      <c r="L4" s="339"/>
      <c r="M4" s="339"/>
      <c r="N4" s="339"/>
      <c r="O4" s="339"/>
      <c r="P4" s="339"/>
    </row>
    <row r="5" spans="1:23" ht="19.5" customHeight="1">
      <c r="A5" s="2"/>
      <c r="B5" s="2"/>
      <c r="C5" s="2"/>
      <c r="D5" s="2"/>
      <c r="E5" s="2"/>
      <c r="F5" s="2"/>
      <c r="G5" s="2"/>
      <c r="H5" s="2"/>
      <c r="I5" s="2"/>
      <c r="J5" s="2"/>
      <c r="K5" s="2"/>
      <c r="L5" s="2"/>
      <c r="R5" s="429" t="s">
        <v>417</v>
      </c>
      <c r="S5" s="429"/>
      <c r="T5" s="429"/>
      <c r="U5" s="429"/>
      <c r="V5" s="429"/>
      <c r="W5" s="429"/>
    </row>
    <row r="6" spans="1:23" ht="19.5" customHeight="1">
      <c r="A6" s="2" t="s">
        <v>82</v>
      </c>
    </row>
    <row r="7" spans="1:23" ht="13.5" customHeight="1">
      <c r="A7" s="452"/>
      <c r="B7" s="339"/>
      <c r="C7" s="339"/>
      <c r="D7" s="339"/>
      <c r="E7" s="339"/>
    </row>
    <row r="8" spans="1:23" ht="19.5" customHeight="1">
      <c r="A8" s="368" t="s">
        <v>77</v>
      </c>
      <c r="B8" s="339"/>
      <c r="C8" s="339"/>
      <c r="D8" s="339"/>
      <c r="E8" s="339"/>
    </row>
    <row r="9" spans="1:23" ht="19.5" customHeight="1">
      <c r="A9" s="366" t="s">
        <v>78</v>
      </c>
      <c r="B9" s="339"/>
      <c r="C9" s="366" t="str">
        <f>選管入力用!B5</f>
        <v>前原　常雄</v>
      </c>
      <c r="D9" s="339"/>
      <c r="E9" s="339"/>
      <c r="F9" s="13" t="s">
        <v>76</v>
      </c>
    </row>
    <row r="10" spans="1:23" ht="9.75" customHeight="1">
      <c r="A10" s="16"/>
    </row>
    <row r="11" spans="1:23" ht="19.5" customHeight="1">
      <c r="I11" s="365" t="str">
        <f>CONCATENATE("",選管入力用!B2,"執行")</f>
        <v>令和７年７月２０日執行</v>
      </c>
      <c r="J11" s="339"/>
      <c r="K11" s="339"/>
      <c r="L11" s="339"/>
      <c r="M11" s="339"/>
      <c r="N11" s="339"/>
    </row>
    <row r="12" spans="1:23" ht="19.5" customHeight="1">
      <c r="I12" s="330" t="str">
        <f>IF(選管入力用!B4="","",選管入力用!B4)</f>
        <v>那覇市議会議員一般選挙</v>
      </c>
      <c r="J12" s="339"/>
      <c r="K12" s="339"/>
      <c r="L12" s="339"/>
      <c r="M12" s="339"/>
    </row>
    <row r="13" spans="1:23" ht="19.5" customHeight="1">
      <c r="A13" s="16"/>
      <c r="I13" s="330" t="s">
        <v>2</v>
      </c>
      <c r="J13" s="339"/>
      <c r="K13" s="367" t="str">
        <f>IF(入力_公費負担!E4="","",入力_公費負担!E4)</f>
        <v/>
      </c>
      <c r="L13" s="339"/>
      <c r="M13" s="339"/>
      <c r="N13" s="339"/>
      <c r="O13" s="13" t="s">
        <v>75</v>
      </c>
    </row>
    <row r="14" spans="1:23" ht="11.25" customHeight="1">
      <c r="A14" s="16"/>
      <c r="I14" s="10"/>
      <c r="J14" s="10"/>
      <c r="K14" s="18"/>
      <c r="L14" s="18"/>
      <c r="M14" s="18"/>
      <c r="N14" s="18"/>
      <c r="O14" s="13"/>
    </row>
    <row r="15" spans="1:23" ht="19.5" customHeight="1">
      <c r="A15" s="17" t="s">
        <v>83</v>
      </c>
      <c r="B15" s="17"/>
      <c r="C15" s="17"/>
      <c r="D15" s="17"/>
      <c r="E15" s="17"/>
      <c r="F15" s="17"/>
      <c r="G15" s="17"/>
      <c r="H15" s="17"/>
      <c r="I15" s="17"/>
      <c r="J15" s="17"/>
      <c r="K15" s="17"/>
      <c r="L15" s="17"/>
      <c r="M15" s="17"/>
    </row>
    <row r="16" spans="1:23" ht="19.5" customHeight="1">
      <c r="A16" s="331" t="s">
        <v>84</v>
      </c>
      <c r="B16" s="338"/>
      <c r="C16" s="332"/>
      <c r="D16" s="337" t="s">
        <v>85</v>
      </c>
      <c r="E16" s="338"/>
      <c r="F16" s="338"/>
      <c r="G16" s="338"/>
      <c r="H16" s="332"/>
      <c r="I16" s="331" t="s">
        <v>86</v>
      </c>
      <c r="J16" s="338"/>
      <c r="K16" s="338"/>
      <c r="L16" s="338"/>
      <c r="M16" s="338"/>
      <c r="N16" s="332"/>
      <c r="O16" s="331" t="s">
        <v>6</v>
      </c>
      <c r="P16" s="332"/>
    </row>
    <row r="17" spans="1:16" ht="19.5" customHeight="1">
      <c r="A17" s="333"/>
      <c r="B17" s="339"/>
      <c r="C17" s="334"/>
      <c r="D17" s="333"/>
      <c r="E17" s="339"/>
      <c r="F17" s="339"/>
      <c r="G17" s="339"/>
      <c r="H17" s="334"/>
      <c r="I17" s="335"/>
      <c r="J17" s="340"/>
      <c r="K17" s="340"/>
      <c r="L17" s="340"/>
      <c r="M17" s="340"/>
      <c r="N17" s="336"/>
      <c r="O17" s="333"/>
      <c r="P17" s="334"/>
    </row>
    <row r="18" spans="1:16" ht="19.5" customHeight="1">
      <c r="A18" s="335"/>
      <c r="B18" s="340"/>
      <c r="C18" s="336"/>
      <c r="D18" s="335"/>
      <c r="E18" s="340"/>
      <c r="F18" s="340"/>
      <c r="G18" s="340"/>
      <c r="H18" s="336"/>
      <c r="I18" s="331" t="s">
        <v>87</v>
      </c>
      <c r="J18" s="352"/>
      <c r="K18" s="343"/>
      <c r="L18" s="331" t="s">
        <v>88</v>
      </c>
      <c r="M18" s="352"/>
      <c r="N18" s="343"/>
      <c r="O18" s="335"/>
      <c r="P18" s="336"/>
    </row>
    <row r="19" spans="1:16" ht="19.5" customHeight="1">
      <c r="A19" s="454"/>
      <c r="B19" s="338"/>
      <c r="C19" s="332"/>
      <c r="D19" s="351"/>
      <c r="E19" s="338"/>
      <c r="F19" s="338"/>
      <c r="G19" s="338"/>
      <c r="H19" s="332"/>
      <c r="I19" s="455"/>
      <c r="J19" s="338"/>
      <c r="K19" s="332"/>
      <c r="L19" s="354"/>
      <c r="M19" s="338"/>
      <c r="N19" s="332"/>
      <c r="O19" s="456"/>
      <c r="P19" s="332"/>
    </row>
    <row r="20" spans="1:16" ht="19.5" customHeight="1">
      <c r="A20" s="333"/>
      <c r="B20" s="339"/>
      <c r="C20" s="334"/>
      <c r="D20" s="457"/>
      <c r="E20" s="339"/>
      <c r="F20" s="339"/>
      <c r="G20" s="339"/>
      <c r="H20" s="334"/>
      <c r="I20" s="353"/>
      <c r="J20" s="339"/>
      <c r="K20" s="334"/>
      <c r="L20" s="333"/>
      <c r="M20" s="339"/>
      <c r="N20" s="334"/>
      <c r="O20" s="333"/>
      <c r="P20" s="334"/>
    </row>
    <row r="21" spans="1:16" ht="19.5" customHeight="1">
      <c r="A21" s="335"/>
      <c r="B21" s="340"/>
      <c r="C21" s="336"/>
      <c r="D21" s="453"/>
      <c r="E21" s="340"/>
      <c r="F21" s="357"/>
      <c r="G21" s="340"/>
      <c r="H21" s="336"/>
      <c r="I21" s="437"/>
      <c r="J21" s="340"/>
      <c r="K21" s="336"/>
      <c r="L21" s="335"/>
      <c r="M21" s="340"/>
      <c r="N21" s="336"/>
      <c r="O21" s="335"/>
      <c r="P21" s="336"/>
    </row>
    <row r="22" spans="1:16" ht="7.5" customHeight="1">
      <c r="A22" s="16"/>
    </row>
    <row r="23" spans="1:16" ht="19.5" customHeight="1">
      <c r="A23" s="2" t="s">
        <v>89</v>
      </c>
      <c r="B23" s="2"/>
      <c r="C23" s="2"/>
      <c r="D23" s="2"/>
      <c r="E23" s="2"/>
      <c r="F23" s="2"/>
      <c r="G23" s="2"/>
      <c r="H23" s="2"/>
      <c r="I23" s="2"/>
      <c r="J23" s="2"/>
      <c r="K23" s="2"/>
      <c r="L23" s="2"/>
      <c r="M23" s="2"/>
    </row>
    <row r="24" spans="1:16" ht="19.5" customHeight="1">
      <c r="A24" s="345" t="s">
        <v>90</v>
      </c>
      <c r="B24" s="332"/>
      <c r="C24" s="344" t="s">
        <v>91</v>
      </c>
      <c r="D24" s="338"/>
      <c r="E24" s="332"/>
      <c r="F24" s="337" t="s">
        <v>85</v>
      </c>
      <c r="G24" s="338"/>
      <c r="H24" s="338"/>
      <c r="I24" s="338"/>
      <c r="J24" s="332"/>
      <c r="K24" s="331" t="s">
        <v>86</v>
      </c>
      <c r="L24" s="338"/>
      <c r="M24" s="338"/>
      <c r="N24" s="332"/>
      <c r="O24" s="331" t="s">
        <v>6</v>
      </c>
      <c r="P24" s="332"/>
    </row>
    <row r="25" spans="1:16" ht="19.5" customHeight="1">
      <c r="A25" s="333"/>
      <c r="B25" s="334"/>
      <c r="C25" s="333"/>
      <c r="D25" s="339"/>
      <c r="E25" s="334"/>
      <c r="F25" s="333"/>
      <c r="G25" s="339"/>
      <c r="H25" s="339"/>
      <c r="I25" s="339"/>
      <c r="J25" s="334"/>
      <c r="K25" s="335"/>
      <c r="L25" s="340"/>
      <c r="M25" s="340"/>
      <c r="N25" s="336"/>
      <c r="O25" s="333"/>
      <c r="P25" s="334"/>
    </row>
    <row r="26" spans="1:16" ht="19.5" customHeight="1">
      <c r="A26" s="335"/>
      <c r="B26" s="336"/>
      <c r="C26" s="335"/>
      <c r="D26" s="340"/>
      <c r="E26" s="336"/>
      <c r="F26" s="335"/>
      <c r="G26" s="340"/>
      <c r="H26" s="340"/>
      <c r="I26" s="340"/>
      <c r="J26" s="336"/>
      <c r="K26" s="342" t="s">
        <v>92</v>
      </c>
      <c r="L26" s="343"/>
      <c r="M26" s="342" t="s">
        <v>20</v>
      </c>
      <c r="N26" s="343"/>
      <c r="O26" s="335"/>
      <c r="P26" s="336"/>
    </row>
    <row r="27" spans="1:16" ht="19.5" customHeight="1">
      <c r="A27" s="344" t="s">
        <v>93</v>
      </c>
      <c r="B27" s="332"/>
      <c r="C27" s="431" t="str">
        <f>IF(OR(入力_公費負担!E34="",ISERROR(VALUE(入力_公費負担!E34))),"年"&amp;CHAR(10)&amp;"　　月　　日",入力_公費負担!E34)</f>
        <v>年
　　月　　日</v>
      </c>
      <c r="D27" s="338"/>
      <c r="E27" s="332"/>
      <c r="F27" s="351" t="str">
        <f>IF(入力_公費負担!E24="","",入力_公費負担!E24)</f>
        <v/>
      </c>
      <c r="G27" s="338"/>
      <c r="H27" s="338"/>
      <c r="I27" s="338"/>
      <c r="J27" s="332"/>
      <c r="K27" s="432" t="str">
        <f>IF(OR(入力_公費負担!E30="",ISERROR(VALUE(入力_公費負担!E30))),"　月　日",入力_公費負担!E30)</f>
        <v>　月　日</v>
      </c>
      <c r="L27" s="332"/>
      <c r="M27" s="423" t="str">
        <f>IF(入力_公費負担!E32="","",入力_公費負担!E32)</f>
        <v xml:space="preserve">  </v>
      </c>
      <c r="N27" s="332"/>
      <c r="O27" s="344"/>
      <c r="P27" s="332"/>
    </row>
    <row r="28" spans="1:16" ht="19.5" customHeight="1">
      <c r="A28" s="333"/>
      <c r="B28" s="334"/>
      <c r="C28" s="333"/>
      <c r="D28" s="339"/>
      <c r="E28" s="334"/>
      <c r="F28" s="355" t="str">
        <f>IF(入力_公費負担!E25="","",入力_公費負担!E25)</f>
        <v/>
      </c>
      <c r="G28" s="339"/>
      <c r="H28" s="339"/>
      <c r="I28" s="339"/>
      <c r="J28" s="334"/>
      <c r="K28" s="353" t="s">
        <v>17</v>
      </c>
      <c r="L28" s="334"/>
      <c r="M28" s="333"/>
      <c r="N28" s="334"/>
      <c r="O28" s="333"/>
      <c r="P28" s="334"/>
    </row>
    <row r="29" spans="1:16" ht="19.5" customHeight="1">
      <c r="A29" s="333"/>
      <c r="B29" s="334"/>
      <c r="C29" s="333"/>
      <c r="D29" s="339"/>
      <c r="E29" s="334"/>
      <c r="F29" s="433" t="str">
        <f>IF(入力_公費負担!E26="","",入力_公費負担!E26)</f>
        <v/>
      </c>
      <c r="G29" s="339"/>
      <c r="H29" s="339"/>
      <c r="I29" s="339"/>
      <c r="J29" s="334"/>
      <c r="K29" s="333"/>
      <c r="L29" s="334"/>
      <c r="M29" s="333"/>
      <c r="N29" s="334"/>
      <c r="O29" s="333"/>
      <c r="P29" s="334"/>
    </row>
    <row r="30" spans="1:16" ht="19.5" customHeight="1">
      <c r="A30" s="335"/>
      <c r="B30" s="336"/>
      <c r="C30" s="335"/>
      <c r="D30" s="340"/>
      <c r="E30" s="336"/>
      <c r="F30" s="356" t="str">
        <f>IF(入力_公費負担!E28="","",入力_公費負担!E28)</f>
        <v/>
      </c>
      <c r="G30" s="340"/>
      <c r="H30" s="357" t="str">
        <f>IF(入力_公費負担!E29="","",入力_公費負担!E29)</f>
        <v/>
      </c>
      <c r="I30" s="340"/>
      <c r="J30" s="336"/>
      <c r="K30" s="430" t="str">
        <f>IF(OR(入力_公費負担!I30="",ISERROR(VALUE(入力_公費負担!I30))),"　月　日",入力_公費負担!I30)</f>
        <v>　月　日</v>
      </c>
      <c r="L30" s="336"/>
      <c r="M30" s="335"/>
      <c r="N30" s="336"/>
      <c r="O30" s="335"/>
      <c r="P30" s="336"/>
    </row>
    <row r="31" spans="1:16" ht="19.5" customHeight="1">
      <c r="A31" s="331" t="s">
        <v>95</v>
      </c>
      <c r="B31" s="332"/>
      <c r="C31" s="431" t="str">
        <f>IF(OR(入力_公費負担!E62="",ISERROR(VALUE(入力_公費負担!E62))),"年"&amp;CHAR(10)&amp;"　　月　　日",入力_公費負担!E62)</f>
        <v>年
　　月　　日</v>
      </c>
      <c r="D31" s="338"/>
      <c r="E31" s="332"/>
      <c r="F31" s="351" t="str">
        <f>IF(入力_公費負担!E42="","",入力_公費負担!E42)</f>
        <v/>
      </c>
      <c r="G31" s="338"/>
      <c r="H31" s="338"/>
      <c r="I31" s="338"/>
      <c r="J31" s="332"/>
      <c r="K31" s="438" t="s">
        <v>400</v>
      </c>
      <c r="L31" s="439"/>
      <c r="M31" s="446"/>
      <c r="N31" s="447"/>
      <c r="O31" s="435" t="s">
        <v>401</v>
      </c>
      <c r="P31" s="332"/>
    </row>
    <row r="32" spans="1:16" ht="19.5" customHeight="1">
      <c r="A32" s="333"/>
      <c r="B32" s="334"/>
      <c r="C32" s="333"/>
      <c r="D32" s="339"/>
      <c r="E32" s="334"/>
      <c r="F32" s="355" t="str">
        <f>IF(入力_公費負担!E43="","",入力_公費負担!E43)</f>
        <v/>
      </c>
      <c r="G32" s="339"/>
      <c r="H32" s="339"/>
      <c r="I32" s="339"/>
      <c r="J32" s="334"/>
      <c r="K32" s="440"/>
      <c r="L32" s="441"/>
      <c r="M32" s="448"/>
      <c r="N32" s="449"/>
      <c r="O32" s="333"/>
      <c r="P32" s="334"/>
    </row>
    <row r="33" spans="1:16" ht="19.5" customHeight="1">
      <c r="A33" s="333"/>
      <c r="B33" s="334"/>
      <c r="C33" s="333"/>
      <c r="D33" s="339"/>
      <c r="E33" s="334"/>
      <c r="F33" s="433" t="str">
        <f>IF(入力_公費負担!E44="","",入力_公費負担!E44)</f>
        <v/>
      </c>
      <c r="G33" s="339"/>
      <c r="H33" s="339"/>
      <c r="I33" s="339"/>
      <c r="J33" s="334"/>
      <c r="K33" s="442">
        <f>入力_公費負担!I33</f>
        <v>0</v>
      </c>
      <c r="L33" s="443"/>
      <c r="M33" s="448"/>
      <c r="N33" s="449"/>
      <c r="O33" s="436" t="str">
        <f>IF(入力_公費負担!E52="","",入力_公費負担!E52)</f>
        <v/>
      </c>
      <c r="P33" s="334"/>
    </row>
    <row r="34" spans="1:16" ht="19.5" customHeight="1">
      <c r="A34" s="335"/>
      <c r="B34" s="336"/>
      <c r="C34" s="335"/>
      <c r="D34" s="340"/>
      <c r="E34" s="336"/>
      <c r="F34" s="356" t="str">
        <f>IF(入力_公費負担!E46="","",入力_公費負担!E46)</f>
        <v/>
      </c>
      <c r="G34" s="340"/>
      <c r="H34" s="357" t="str">
        <f>IF(入力_公費負担!E47="","",入力_公費負担!E47)</f>
        <v/>
      </c>
      <c r="I34" s="340"/>
      <c r="J34" s="336"/>
      <c r="K34" s="444"/>
      <c r="L34" s="445"/>
      <c r="M34" s="450"/>
      <c r="N34" s="451"/>
      <c r="O34" s="335"/>
      <c r="P34" s="336"/>
    </row>
    <row r="35" spans="1:16" ht="19.5" customHeight="1">
      <c r="A35" s="344" t="s">
        <v>94</v>
      </c>
      <c r="B35" s="332"/>
      <c r="C35" s="431" t="str">
        <f>IF(OR(入力_公費負担!E77="",ISERROR(VALUE(入力_公費負担!E77))),"年"&amp;CHAR(10)&amp;"　　月　　日",入力_公費負担!E77)</f>
        <v>年
　　月　　日</v>
      </c>
      <c r="D35" s="338"/>
      <c r="E35" s="332"/>
      <c r="F35" s="351"/>
      <c r="G35" s="338"/>
      <c r="H35" s="338"/>
      <c r="I35" s="338"/>
      <c r="J35" s="332"/>
      <c r="K35" s="432" t="str">
        <f>IF(OR(入力_公費負担!E74="",ISERROR(VALUE(入力_公費負担!E74))),"　月　日",入力_公費負担!E74)</f>
        <v>　月　日</v>
      </c>
      <c r="L35" s="332"/>
      <c r="M35" s="423" t="str">
        <f>IF(入力_公費負担!E76="","",入力_公費負担!E76)</f>
        <v xml:space="preserve">  </v>
      </c>
      <c r="N35" s="332"/>
      <c r="O35" s="344"/>
      <c r="P35" s="332"/>
    </row>
    <row r="36" spans="1:16" ht="19.5" customHeight="1">
      <c r="A36" s="333"/>
      <c r="B36" s="334"/>
      <c r="C36" s="333"/>
      <c r="D36" s="339"/>
      <c r="E36" s="334"/>
      <c r="F36" s="355" t="str">
        <f>IF(入力_公費負担!E70="","",入力_公費負担!E70)</f>
        <v/>
      </c>
      <c r="G36" s="339"/>
      <c r="H36" s="339"/>
      <c r="I36" s="339"/>
      <c r="J36" s="334"/>
      <c r="K36" s="353" t="s">
        <v>17</v>
      </c>
      <c r="L36" s="334"/>
      <c r="M36" s="333"/>
      <c r="N36" s="334"/>
      <c r="O36" s="333"/>
      <c r="P36" s="334"/>
    </row>
    <row r="37" spans="1:16" ht="19.5" customHeight="1">
      <c r="A37" s="333"/>
      <c r="B37" s="334"/>
      <c r="C37" s="333"/>
      <c r="D37" s="339"/>
      <c r="E37" s="334"/>
      <c r="F37" s="433" t="str">
        <f>IF(入力_公費負担!E71="","",入力_公費負担!E71)</f>
        <v/>
      </c>
      <c r="G37" s="339"/>
      <c r="H37" s="339"/>
      <c r="I37" s="339"/>
      <c r="J37" s="334"/>
      <c r="K37" s="333"/>
      <c r="L37" s="334"/>
      <c r="M37" s="333"/>
      <c r="N37" s="334"/>
      <c r="O37" s="333"/>
      <c r="P37" s="334"/>
    </row>
    <row r="38" spans="1:16" ht="19.5" customHeight="1">
      <c r="A38" s="335"/>
      <c r="B38" s="336"/>
      <c r="C38" s="335"/>
      <c r="D38" s="340"/>
      <c r="E38" s="336"/>
      <c r="F38" s="434" t="str">
        <f>IF(入力_公費負担!E73="","",入力_公費負担!E73)</f>
        <v/>
      </c>
      <c r="G38" s="340"/>
      <c r="H38" s="340"/>
      <c r="I38" s="340"/>
      <c r="J38" s="336"/>
      <c r="K38" s="430" t="str">
        <f>IF(OR(入力_公費負担!I74="",ISERROR(VALUE(入力_公費負担!I74))),"　月　日",入力_公費負担!I74)</f>
        <v>　月　日</v>
      </c>
      <c r="L38" s="336"/>
      <c r="M38" s="335"/>
      <c r="N38" s="336"/>
      <c r="O38" s="335"/>
      <c r="P38" s="336"/>
    </row>
    <row r="39" spans="1:16" ht="7.5" customHeight="1">
      <c r="A39" s="13"/>
      <c r="B39" s="13"/>
      <c r="C39" s="15"/>
      <c r="D39" s="15"/>
      <c r="E39" s="15"/>
      <c r="F39" s="14"/>
      <c r="G39" s="14"/>
      <c r="H39" s="14"/>
      <c r="I39" s="14"/>
      <c r="J39" s="14"/>
      <c r="K39" s="13"/>
      <c r="L39" s="13"/>
      <c r="M39" s="13"/>
      <c r="N39" s="13"/>
      <c r="O39" s="13"/>
      <c r="P39" s="13"/>
    </row>
    <row r="40" spans="1:16" ht="15.75" customHeight="1">
      <c r="A40" s="1" t="s">
        <v>96</v>
      </c>
    </row>
    <row r="41" spans="1:16" ht="15.75" customHeight="1">
      <c r="A41" s="11" t="s">
        <v>382</v>
      </c>
      <c r="B41" s="1" t="s">
        <v>379</v>
      </c>
    </row>
    <row r="42" spans="1:16" ht="15.75" customHeight="1">
      <c r="A42" s="11" t="s">
        <v>381</v>
      </c>
      <c r="B42" s="341" t="s">
        <v>380</v>
      </c>
      <c r="C42" s="339"/>
      <c r="D42" s="339"/>
      <c r="E42" s="339"/>
      <c r="F42" s="339"/>
      <c r="G42" s="339"/>
      <c r="H42" s="339"/>
      <c r="I42" s="339"/>
      <c r="J42" s="339"/>
      <c r="K42" s="339"/>
      <c r="L42" s="339"/>
      <c r="M42" s="339"/>
      <c r="N42" s="339"/>
      <c r="O42" s="339"/>
      <c r="P42" s="339"/>
    </row>
    <row r="43" spans="1:16" ht="15.75" customHeight="1">
      <c r="A43" s="13"/>
      <c r="B43" s="339"/>
      <c r="C43" s="339"/>
      <c r="D43" s="339"/>
      <c r="E43" s="339"/>
      <c r="F43" s="339"/>
      <c r="G43" s="339"/>
      <c r="H43" s="339"/>
      <c r="I43" s="339"/>
      <c r="J43" s="339"/>
      <c r="K43" s="339"/>
      <c r="L43" s="339"/>
      <c r="M43" s="339"/>
      <c r="N43" s="339"/>
      <c r="O43" s="339"/>
      <c r="P43" s="339"/>
    </row>
    <row r="44" spans="1:16" ht="15.75" customHeight="1">
      <c r="A44" s="13"/>
      <c r="B44" s="339"/>
      <c r="C44" s="339"/>
      <c r="D44" s="339"/>
      <c r="E44" s="339"/>
      <c r="F44" s="339"/>
      <c r="G44" s="339"/>
      <c r="H44" s="339"/>
      <c r="I44" s="339"/>
      <c r="J44" s="339"/>
      <c r="K44" s="339"/>
      <c r="L44" s="339"/>
      <c r="M44" s="339"/>
      <c r="N44" s="339"/>
      <c r="O44" s="339"/>
      <c r="P44" s="339"/>
    </row>
    <row r="45" spans="1:16" ht="15.75" customHeight="1">
      <c r="A45" s="11" t="s">
        <v>383</v>
      </c>
      <c r="B45" s="341" t="s">
        <v>384</v>
      </c>
      <c r="C45" s="339"/>
      <c r="D45" s="339"/>
      <c r="E45" s="339"/>
      <c r="F45" s="339"/>
      <c r="G45" s="339"/>
      <c r="H45" s="339"/>
      <c r="I45" s="339"/>
      <c r="J45" s="339"/>
      <c r="K45" s="339"/>
      <c r="L45" s="339"/>
      <c r="M45" s="339"/>
      <c r="N45" s="339"/>
      <c r="O45" s="339"/>
      <c r="P45" s="339"/>
    </row>
    <row r="46" spans="1:16" ht="19.5" customHeight="1">
      <c r="B46" s="339"/>
      <c r="C46" s="339"/>
      <c r="D46" s="339"/>
      <c r="E46" s="339"/>
      <c r="F46" s="339"/>
      <c r="G46" s="339"/>
      <c r="H46" s="339"/>
      <c r="I46" s="339"/>
      <c r="J46" s="339"/>
      <c r="K46" s="339"/>
      <c r="L46" s="339"/>
      <c r="M46" s="339"/>
      <c r="N46" s="339"/>
      <c r="O46" s="339"/>
      <c r="P46" s="339"/>
    </row>
    <row r="47" spans="1:16" ht="19.5" customHeight="1">
      <c r="A47" s="11"/>
    </row>
  </sheetData>
  <sheetProtection algorithmName="SHA-512" hashValue="WxyrEzYiXsItE+JVMbdNMUSsPXY6TjEXggyzz85M11rxNxwpMG0jtDNT4faRaGsqj3OOd5mUEUFt96Lue3YZBA==" saltValue="KUFjjXn1+tibn5ie+jz1Rg==" spinCount="100000" sheet="1" objects="1" scenarios="1"/>
  <mergeCells count="72">
    <mergeCell ref="L2:P2"/>
    <mergeCell ref="B42:P44"/>
    <mergeCell ref="A16:C18"/>
    <mergeCell ref="D16:H18"/>
    <mergeCell ref="I16:N17"/>
    <mergeCell ref="D21:E21"/>
    <mergeCell ref="F21:H21"/>
    <mergeCell ref="A19:C21"/>
    <mergeCell ref="D19:H19"/>
    <mergeCell ref="I19:K19"/>
    <mergeCell ref="L19:N21"/>
    <mergeCell ref="O24:P26"/>
    <mergeCell ref="K26:L26"/>
    <mergeCell ref="O19:P21"/>
    <mergeCell ref="D20:H20"/>
    <mergeCell ref="I20:K20"/>
    <mergeCell ref="A3:P3"/>
    <mergeCell ref="A7:E7"/>
    <mergeCell ref="A8:E8"/>
    <mergeCell ref="A9:B9"/>
    <mergeCell ref="C9:E9"/>
    <mergeCell ref="A4:P4"/>
    <mergeCell ref="I11:N11"/>
    <mergeCell ref="I12:M12"/>
    <mergeCell ref="I13:J13"/>
    <mergeCell ref="K13:N13"/>
    <mergeCell ref="O16:P18"/>
    <mergeCell ref="I18:K18"/>
    <mergeCell ref="L18:N18"/>
    <mergeCell ref="I21:K21"/>
    <mergeCell ref="K38:L38"/>
    <mergeCell ref="A24:B26"/>
    <mergeCell ref="C24:E26"/>
    <mergeCell ref="F24:J26"/>
    <mergeCell ref="K24:N25"/>
    <mergeCell ref="F29:J29"/>
    <mergeCell ref="F37:J37"/>
    <mergeCell ref="K28:L29"/>
    <mergeCell ref="K36:L37"/>
    <mergeCell ref="K31:L32"/>
    <mergeCell ref="K33:L34"/>
    <mergeCell ref="M26:N26"/>
    <mergeCell ref="M31:N34"/>
    <mergeCell ref="M35:N38"/>
    <mergeCell ref="O35:P38"/>
    <mergeCell ref="A31:B34"/>
    <mergeCell ref="C31:E34"/>
    <mergeCell ref="F31:J31"/>
    <mergeCell ref="F32:J32"/>
    <mergeCell ref="F33:J33"/>
    <mergeCell ref="F34:G34"/>
    <mergeCell ref="H34:J34"/>
    <mergeCell ref="F36:J36"/>
    <mergeCell ref="F38:J38"/>
    <mergeCell ref="O31:P32"/>
    <mergeCell ref="O33:P34"/>
    <mergeCell ref="R5:W5"/>
    <mergeCell ref="B45:P46"/>
    <mergeCell ref="O27:P30"/>
    <mergeCell ref="F28:J28"/>
    <mergeCell ref="K30:L30"/>
    <mergeCell ref="A35:B38"/>
    <mergeCell ref="C35:E38"/>
    <mergeCell ref="F35:J35"/>
    <mergeCell ref="K35:L35"/>
    <mergeCell ref="F30:G30"/>
    <mergeCell ref="H30:J30"/>
    <mergeCell ref="A27:B30"/>
    <mergeCell ref="C27:E30"/>
    <mergeCell ref="F27:J27"/>
    <mergeCell ref="K27:L27"/>
    <mergeCell ref="M27:N30"/>
  </mergeCells>
  <phoneticPr fontId="16"/>
  <hyperlinks>
    <hyperlink ref="R5" location="入力_公費負担!A1" display="入力フォーム（公営費）に戻る" xr:uid="{3B576A99-9C21-4497-865D-3E92CB6E58E9}"/>
    <hyperlink ref="R5:W5" location="入力_公費負担!A25" display="入力フォーム（公営費）に戻る" xr:uid="{C0DFF4CA-190D-4354-9AC5-D479D350BA20}"/>
  </hyperlinks>
  <printOptions horizontalCentered="1"/>
  <pageMargins left="0.47244094488188981" right="0.35433070866141742" top="0.43307086614173229" bottom="0.43307086614173229" header="0.19685039370078741" footer="0.31496062992125978"/>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theme="0"/>
    <pageSetUpPr fitToPage="1"/>
  </sheetPr>
  <dimension ref="A2:T46"/>
  <sheetViews>
    <sheetView view="pageBreakPreview" zoomScaleNormal="100" zoomScaleSheetLayoutView="100" workbookViewId="0">
      <selection activeCell="M118" sqref="M118:N118"/>
    </sheetView>
  </sheetViews>
  <sheetFormatPr defaultColWidth="6.875" defaultRowHeight="20.25" customHeight="1"/>
  <cols>
    <col min="1" max="1" width="6.875" style="1" customWidth="1"/>
    <col min="2" max="16384" width="6.875" style="1"/>
  </cols>
  <sheetData>
    <row r="2" spans="1:20" ht="20.25" customHeight="1">
      <c r="A2" s="372" t="s">
        <v>167</v>
      </c>
      <c r="B2" s="339"/>
      <c r="C2" s="339"/>
      <c r="D2" s="339"/>
      <c r="E2" s="339"/>
      <c r="F2" s="339"/>
      <c r="G2" s="339"/>
      <c r="H2" s="339"/>
      <c r="I2" s="339"/>
      <c r="J2" s="339"/>
      <c r="K2" s="339"/>
      <c r="L2" s="339"/>
      <c r="M2" s="339"/>
    </row>
    <row r="3" spans="1:20" ht="20.25" customHeight="1">
      <c r="A3" s="20"/>
    </row>
    <row r="4" spans="1:20" ht="20.25" customHeight="1">
      <c r="A4" s="414" t="str">
        <f>CONCATENATE("　",選管入力用!B4,"候補者","　",入力_公費負担!E4,"　","（以下「甲」という）と","　",入力_公費負担!E24,"　",入力_公費負担!E28,"　",入力_公費負担!E29,"　","（以下「乙」という）は、車両の賃貸借について次のとおり契約を締結する。")</f>
        <v>　那覇市議会議員一般選挙候補者　　（以下「甲」という）と　　　　（以下「乙」という）は、車両の賃貸借について次のとおり契約を締結する。</v>
      </c>
      <c r="B4" s="339"/>
      <c r="C4" s="339"/>
      <c r="D4" s="339"/>
      <c r="E4" s="339"/>
      <c r="F4" s="339"/>
      <c r="G4" s="339"/>
      <c r="H4" s="339"/>
      <c r="I4" s="339"/>
      <c r="J4" s="339"/>
      <c r="K4" s="339"/>
      <c r="L4" s="339"/>
      <c r="M4" s="339"/>
      <c r="O4" s="429" t="s">
        <v>417</v>
      </c>
      <c r="P4" s="429"/>
      <c r="Q4" s="429"/>
      <c r="R4" s="429"/>
      <c r="S4" s="429"/>
      <c r="T4" s="429"/>
    </row>
    <row r="5" spans="1:20" ht="20.25" customHeight="1">
      <c r="A5" s="339"/>
      <c r="B5" s="339"/>
      <c r="C5" s="339"/>
      <c r="D5" s="339"/>
      <c r="E5" s="339"/>
      <c r="F5" s="339"/>
      <c r="G5" s="339"/>
      <c r="H5" s="339"/>
      <c r="I5" s="339"/>
      <c r="J5" s="339"/>
      <c r="K5" s="339"/>
      <c r="L5" s="339"/>
      <c r="M5" s="339"/>
    </row>
    <row r="6" spans="1:20" ht="20.25" customHeight="1">
      <c r="A6" s="339"/>
      <c r="B6" s="339"/>
      <c r="C6" s="339"/>
      <c r="D6" s="339"/>
      <c r="E6" s="339"/>
      <c r="F6" s="339"/>
      <c r="G6" s="339"/>
      <c r="H6" s="339"/>
      <c r="I6" s="339"/>
      <c r="J6" s="339"/>
      <c r="K6" s="339"/>
      <c r="L6" s="339"/>
      <c r="M6" s="339"/>
    </row>
    <row r="7" spans="1:20" ht="20.25" customHeight="1">
      <c r="A7" s="20"/>
    </row>
    <row r="8" spans="1:20" ht="20.25" customHeight="1">
      <c r="A8" s="13">
        <v>1</v>
      </c>
      <c r="B8" s="374" t="s">
        <v>98</v>
      </c>
      <c r="C8" s="339"/>
      <c r="D8" s="339"/>
      <c r="E8" s="1" t="s">
        <v>168</v>
      </c>
    </row>
    <row r="9" spans="1:20" ht="20.25" customHeight="1">
      <c r="A9" s="13"/>
    </row>
    <row r="10" spans="1:20" ht="20.25" customHeight="1">
      <c r="A10" s="13">
        <v>2</v>
      </c>
      <c r="B10" s="374" t="s">
        <v>100</v>
      </c>
      <c r="C10" s="339"/>
      <c r="D10" s="339"/>
      <c r="E10" s="379" t="str">
        <f>IF(入力_公費負担!E33="","",入力_公費負担!E33)</f>
        <v/>
      </c>
      <c r="F10" s="339"/>
      <c r="G10" s="339"/>
      <c r="H10" s="339"/>
      <c r="I10" s="375" t="str">
        <f>IF(入力_公費負担!I33="","",入力_公費負担!I33)</f>
        <v/>
      </c>
      <c r="J10" s="374"/>
      <c r="K10" s="374"/>
      <c r="L10" s="374"/>
      <c r="M10" s="374"/>
    </row>
    <row r="11" spans="1:20" ht="20.25" customHeight="1">
      <c r="A11" s="13"/>
      <c r="B11" s="38" t="s">
        <v>101</v>
      </c>
      <c r="C11" s="38"/>
      <c r="D11" s="38"/>
      <c r="E11" s="339"/>
      <c r="F11" s="339"/>
      <c r="G11" s="339"/>
      <c r="H11" s="339"/>
      <c r="I11" s="374"/>
      <c r="J11" s="374"/>
      <c r="K11" s="374"/>
      <c r="L11" s="374"/>
      <c r="M11" s="374"/>
    </row>
    <row r="12" spans="1:20" ht="20.25" customHeight="1">
      <c r="A12" s="13"/>
    </row>
    <row r="13" spans="1:20" ht="20.25" customHeight="1">
      <c r="A13" s="13">
        <v>3</v>
      </c>
      <c r="B13" s="374" t="s">
        <v>102</v>
      </c>
      <c r="C13" s="339"/>
      <c r="D13" s="339"/>
      <c r="E13" s="376" t="s">
        <v>103</v>
      </c>
      <c r="F13" s="339"/>
      <c r="G13" s="339"/>
    </row>
    <row r="14" spans="1:20" ht="20.25" customHeight="1">
      <c r="A14" s="13"/>
    </row>
    <row r="15" spans="1:20" ht="20.25" customHeight="1">
      <c r="A15" s="13">
        <v>4</v>
      </c>
      <c r="B15" s="374" t="s">
        <v>104</v>
      </c>
      <c r="C15" s="339"/>
      <c r="D15" s="339"/>
      <c r="E15" s="377" t="str">
        <f>IF(OR(入力_公費負担!E30="",ISERROR(VALUE(入力_公費負担!E30))),"　　年　月　　日",入力_公費負担!E30)</f>
        <v>　　年　月　　日</v>
      </c>
      <c r="F15" s="339"/>
      <c r="G15" s="339"/>
      <c r="H15" s="13" t="s">
        <v>17</v>
      </c>
      <c r="I15" s="377" t="str">
        <f>IF(OR(入力_公費負担!I30="",ISERROR(VALUE(入力_公費負担!I30))),"　　年　月　　日",入力_公費負担!I30)</f>
        <v>　　年　月　　日</v>
      </c>
      <c r="J15" s="339"/>
      <c r="K15" s="339"/>
      <c r="L15" s="1" t="str">
        <f>CONCATENATE("　まで",入力_公費負担!L30,"日間")</f>
        <v>　まで  日間</v>
      </c>
    </row>
    <row r="16" spans="1:20" ht="20.25" customHeight="1">
      <c r="A16" s="13"/>
    </row>
    <row r="17" spans="1:13" ht="20.25" customHeight="1">
      <c r="A17" s="13">
        <v>5</v>
      </c>
      <c r="B17" s="374" t="s">
        <v>105</v>
      </c>
      <c r="C17" s="339"/>
      <c r="D17" s="339"/>
      <c r="E17" s="378" t="str">
        <f>IF(入力_公費負担!E32="","円",入力_公費負担!E32)</f>
        <v xml:space="preserve">  </v>
      </c>
      <c r="F17" s="339"/>
      <c r="G17" s="339"/>
      <c r="H17" s="1" t="s">
        <v>106</v>
      </c>
    </row>
    <row r="18" spans="1:13" ht="20.25" customHeight="1">
      <c r="A18" s="13"/>
      <c r="F18" s="1" t="str">
        <f>CONCATENATE("（内訳：１日","　",TEXT(入力_公費負担!E31,"#,##0"),"円×","",入力_公費負担!L30,"日間）")</f>
        <v>（内訳：１日　0円×  日間）</v>
      </c>
    </row>
    <row r="19" spans="1:13" ht="20.25" customHeight="1">
      <c r="A19" s="13"/>
    </row>
    <row r="20" spans="1:13" ht="20.25" customHeight="1">
      <c r="A20" s="13">
        <v>6</v>
      </c>
      <c r="B20" s="374" t="s">
        <v>169</v>
      </c>
      <c r="C20" s="339"/>
      <c r="D20" s="339"/>
      <c r="E20" s="414" t="s">
        <v>170</v>
      </c>
      <c r="F20" s="339"/>
      <c r="G20" s="339"/>
      <c r="H20" s="339"/>
      <c r="I20" s="339"/>
      <c r="J20" s="339"/>
      <c r="K20" s="339"/>
      <c r="L20" s="339"/>
      <c r="M20" s="339"/>
    </row>
    <row r="21" spans="1:13" ht="20.25" customHeight="1">
      <c r="A21" s="13"/>
      <c r="B21" s="38"/>
      <c r="C21" s="38"/>
      <c r="D21" s="38"/>
      <c r="E21" s="339"/>
      <c r="F21" s="339"/>
      <c r="G21" s="339"/>
      <c r="H21" s="339"/>
      <c r="I21" s="339"/>
      <c r="J21" s="339"/>
      <c r="K21" s="339"/>
      <c r="L21" s="339"/>
      <c r="M21" s="339"/>
    </row>
    <row r="22" spans="1:13" ht="20.25" customHeight="1">
      <c r="A22" s="13"/>
    </row>
    <row r="23" spans="1:13" ht="20.25" customHeight="1">
      <c r="A23" s="13">
        <v>7</v>
      </c>
      <c r="B23" s="374" t="s">
        <v>107</v>
      </c>
      <c r="C23" s="339"/>
      <c r="D23" s="339"/>
      <c r="E23" s="380" t="s">
        <v>171</v>
      </c>
      <c r="F23" s="339"/>
      <c r="G23" s="339"/>
      <c r="H23" s="339"/>
      <c r="I23" s="339"/>
      <c r="J23" s="339"/>
      <c r="K23" s="339"/>
      <c r="L23" s="339"/>
      <c r="M23" s="339"/>
    </row>
    <row r="24" spans="1:13" ht="20.25" customHeight="1">
      <c r="A24" s="13"/>
      <c r="E24" s="339"/>
      <c r="F24" s="339"/>
      <c r="G24" s="339"/>
      <c r="H24" s="339"/>
      <c r="I24" s="339"/>
      <c r="J24" s="339"/>
      <c r="K24" s="339"/>
      <c r="L24" s="339"/>
      <c r="M24" s="339"/>
    </row>
    <row r="25" spans="1:13" ht="20.25" customHeight="1">
      <c r="A25" s="13"/>
      <c r="E25" s="339"/>
      <c r="F25" s="339"/>
      <c r="G25" s="339"/>
      <c r="H25" s="339"/>
      <c r="I25" s="339"/>
      <c r="J25" s="339"/>
      <c r="K25" s="339"/>
      <c r="L25" s="339"/>
      <c r="M25" s="339"/>
    </row>
    <row r="26" spans="1:13" ht="20.25" customHeight="1">
      <c r="A26" s="13"/>
      <c r="E26" s="339"/>
      <c r="F26" s="339"/>
      <c r="G26" s="339"/>
      <c r="H26" s="339"/>
      <c r="I26" s="339"/>
      <c r="J26" s="339"/>
      <c r="K26" s="339"/>
      <c r="L26" s="339"/>
      <c r="M26" s="339"/>
    </row>
    <row r="27" spans="1:13" ht="20.25" customHeight="1">
      <c r="A27" s="13"/>
      <c r="E27" s="339"/>
      <c r="F27" s="339"/>
      <c r="G27" s="339"/>
      <c r="H27" s="339"/>
      <c r="I27" s="339"/>
      <c r="J27" s="339"/>
      <c r="K27" s="339"/>
      <c r="L27" s="339"/>
      <c r="M27" s="339"/>
    </row>
    <row r="28" spans="1:13" ht="20.25" customHeight="1">
      <c r="A28" s="13"/>
      <c r="E28" s="339"/>
      <c r="F28" s="339"/>
      <c r="G28" s="339"/>
      <c r="H28" s="339"/>
      <c r="I28" s="339"/>
      <c r="J28" s="339"/>
      <c r="K28" s="339"/>
      <c r="L28" s="339"/>
      <c r="M28" s="339"/>
    </row>
    <row r="29" spans="1:13" ht="20.25" customHeight="1">
      <c r="A29" s="13"/>
      <c r="E29" s="339"/>
      <c r="F29" s="339"/>
      <c r="G29" s="339"/>
      <c r="H29" s="339"/>
      <c r="I29" s="339"/>
      <c r="J29" s="339"/>
      <c r="K29" s="339"/>
      <c r="L29" s="339"/>
      <c r="M29" s="339"/>
    </row>
    <row r="30" spans="1:13" ht="20.25" customHeight="1">
      <c r="A30" s="13">
        <v>8</v>
      </c>
      <c r="B30" s="1" t="s">
        <v>108</v>
      </c>
    </row>
    <row r="31" spans="1:13" ht="20.25" customHeight="1">
      <c r="A31" s="20"/>
      <c r="B31" s="381" t="str">
        <f>IF(OR(入力_公費負担!E34="",ISERROR(VALUE(入力_公費負担!E34))),"　　年　　月　　日",入力_公費負担!E34)</f>
        <v>　　年　　月　　日</v>
      </c>
      <c r="C31" s="339"/>
      <c r="D31" s="339"/>
      <c r="E31" s="339"/>
    </row>
    <row r="32" spans="1:13" ht="14.25" customHeight="1">
      <c r="A32" s="20"/>
    </row>
    <row r="33" spans="1:13" ht="20.25" customHeight="1">
      <c r="A33" s="20"/>
      <c r="E33" s="376" t="s">
        <v>109</v>
      </c>
      <c r="F33" s="376" t="s">
        <v>4</v>
      </c>
      <c r="G33" s="339"/>
      <c r="H33" s="375" t="str">
        <f>IF(入力_公費負担!E5="","",入力_公費負担!E5)</f>
        <v/>
      </c>
      <c r="I33" s="339"/>
      <c r="J33" s="339"/>
      <c r="K33" s="339"/>
      <c r="L33" s="339"/>
      <c r="M33" s="339"/>
    </row>
    <row r="34" spans="1:13" ht="20.25" customHeight="1">
      <c r="A34" s="20"/>
      <c r="E34" s="339"/>
      <c r="F34" s="13"/>
      <c r="G34" s="13"/>
      <c r="H34" s="458" t="str">
        <f>IF(入力_公費負担!E6="","",入力_公費負担!E6)</f>
        <v/>
      </c>
      <c r="I34" s="339"/>
      <c r="J34" s="339"/>
      <c r="K34" s="339"/>
      <c r="L34" s="339"/>
      <c r="M34" s="339"/>
    </row>
    <row r="35" spans="1:13" ht="20.25" customHeight="1">
      <c r="A35" s="20"/>
      <c r="E35" s="339"/>
      <c r="F35" s="376" t="s">
        <v>3</v>
      </c>
      <c r="G35" s="339"/>
      <c r="H35" s="374" t="str">
        <f>CONCATENATE(選管入力用!B4,"候補者")</f>
        <v>那覇市議会議員一般選挙候補者</v>
      </c>
      <c r="I35" s="339"/>
      <c r="J35" s="339"/>
      <c r="K35" s="339"/>
      <c r="L35" s="339"/>
      <c r="M35" s="339"/>
    </row>
    <row r="36" spans="1:13" ht="20.25" customHeight="1">
      <c r="A36" s="20"/>
      <c r="H36" s="375" t="str">
        <f>IF(入力_公費負担!E4="","",入力_公費負担!E4)</f>
        <v/>
      </c>
      <c r="I36" s="339"/>
      <c r="J36" s="339"/>
      <c r="K36" s="339"/>
      <c r="L36" s="339"/>
      <c r="M36" s="1" t="s">
        <v>75</v>
      </c>
    </row>
    <row r="37" spans="1:13" ht="20.25" customHeight="1">
      <c r="A37" s="38"/>
    </row>
    <row r="38" spans="1:13" ht="20.25" customHeight="1">
      <c r="A38" s="38"/>
      <c r="E38" s="376" t="s">
        <v>110</v>
      </c>
      <c r="F38" s="376" t="s">
        <v>4</v>
      </c>
      <c r="G38" s="339"/>
      <c r="H38" s="375" t="str">
        <f>IF(入力_公費負担!E25="","",入力_公費負担!E25)</f>
        <v/>
      </c>
      <c r="I38" s="339"/>
      <c r="J38" s="339"/>
      <c r="K38" s="339"/>
      <c r="L38" s="339"/>
      <c r="M38" s="339"/>
    </row>
    <row r="39" spans="1:13" ht="20.25" customHeight="1">
      <c r="A39" s="38"/>
      <c r="E39" s="339"/>
      <c r="F39" s="13"/>
      <c r="G39" s="13"/>
      <c r="H39" s="458" t="str">
        <f>IF(入力_公費負担!E26="","",入力_公費負担!E26)</f>
        <v/>
      </c>
      <c r="I39" s="339"/>
      <c r="J39" s="339"/>
      <c r="K39" s="339"/>
      <c r="L39" s="339"/>
      <c r="M39" s="339"/>
    </row>
    <row r="40" spans="1:13" ht="20.25" customHeight="1">
      <c r="A40" s="38"/>
      <c r="E40" s="339"/>
      <c r="F40" s="376" t="s">
        <v>111</v>
      </c>
      <c r="G40" s="339"/>
      <c r="H40" s="375" t="str">
        <f>IF(入力_公費負担!E24="","",入力_公費負担!E24)</f>
        <v/>
      </c>
      <c r="I40" s="339"/>
      <c r="J40" s="339"/>
      <c r="K40" s="339"/>
      <c r="L40" s="339"/>
      <c r="M40" s="339"/>
    </row>
    <row r="41" spans="1:13" ht="20.25" customHeight="1">
      <c r="A41" s="38"/>
      <c r="E41" s="339"/>
      <c r="F41" s="376" t="s">
        <v>112</v>
      </c>
      <c r="G41" s="339"/>
      <c r="H41" s="379" t="str">
        <f>IF(入力_公費負担!E28="","",入力_公費負担!E28)</f>
        <v/>
      </c>
      <c r="I41" s="339"/>
      <c r="J41" s="379" t="str">
        <f>IF(入力_公費負担!E29="","",入力_公費負担!E29)</f>
        <v/>
      </c>
      <c r="K41" s="339"/>
      <c r="L41" s="339"/>
      <c r="M41" s="1" t="s">
        <v>75</v>
      </c>
    </row>
    <row r="42" spans="1:13" ht="20.25" customHeight="1">
      <c r="A42" s="38"/>
    </row>
    <row r="43" spans="1:13" ht="20.25" customHeight="1">
      <c r="A43" s="16"/>
    </row>
    <row r="44" spans="1:13" ht="20.25" customHeight="1">
      <c r="A44" s="16"/>
    </row>
    <row r="45" spans="1:13" ht="20.25" customHeight="1">
      <c r="A45" s="16"/>
    </row>
    <row r="46" spans="1:13" ht="20.25" customHeight="1">
      <c r="A46" s="16"/>
    </row>
  </sheetData>
  <sheetProtection algorithmName="SHA-512" hashValue="Hv/d3qTqocX9nRZzR83fEwSX6YAmEl3PUkxmhweyR+rPVNWsRHbUjkZU4LGHDuEHuu5/Q1mpWnJH1GxKeFVsOg==" saltValue="hfjfF2akyuuS2RLYFpaytQ==" spinCount="100000" sheet="1" objects="1" scenarios="1"/>
  <mergeCells count="35">
    <mergeCell ref="A2:M2"/>
    <mergeCell ref="A4:M6"/>
    <mergeCell ref="B8:D8"/>
    <mergeCell ref="B10:D10"/>
    <mergeCell ref="E15:G15"/>
    <mergeCell ref="I15:K15"/>
    <mergeCell ref="E10:H11"/>
    <mergeCell ref="H35:M35"/>
    <mergeCell ref="H34:M34"/>
    <mergeCell ref="I10:M11"/>
    <mergeCell ref="B13:D13"/>
    <mergeCell ref="E13:G13"/>
    <mergeCell ref="B15:D15"/>
    <mergeCell ref="B23:D23"/>
    <mergeCell ref="E23:M29"/>
    <mergeCell ref="B17:D17"/>
    <mergeCell ref="E17:G17"/>
    <mergeCell ref="B20:D20"/>
    <mergeCell ref="E20:M21"/>
    <mergeCell ref="O4:T4"/>
    <mergeCell ref="E38:E41"/>
    <mergeCell ref="F38:G38"/>
    <mergeCell ref="H38:M38"/>
    <mergeCell ref="F40:G40"/>
    <mergeCell ref="H40:M40"/>
    <mergeCell ref="F41:G41"/>
    <mergeCell ref="H41:I41"/>
    <mergeCell ref="J41:L41"/>
    <mergeCell ref="H39:M39"/>
    <mergeCell ref="B31:E31"/>
    <mergeCell ref="E33:E35"/>
    <mergeCell ref="H36:L36"/>
    <mergeCell ref="F33:G33"/>
    <mergeCell ref="H33:M33"/>
    <mergeCell ref="F35:G35"/>
  </mergeCells>
  <phoneticPr fontId="16"/>
  <hyperlinks>
    <hyperlink ref="O4" location="入力_公費負担!A1" display="入力フォーム（公営費）に戻る" xr:uid="{34DA525F-D8BD-498B-9CD3-8B1377EEE319}"/>
    <hyperlink ref="O4:T4" location="入力_公費負担!A25" display="入力フォーム（公営費）に戻る" xr:uid="{25E74568-4292-4C26-BAC2-D8DA1F1F5306}"/>
  </hyperlinks>
  <pageMargins left="0.70866141732283472" right="0.51181102362204722" top="0.43307086614173229" bottom="0.51181102362204722" header="0.19685039370078741"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theme="0"/>
    <pageSetUpPr fitToPage="1"/>
  </sheetPr>
  <dimension ref="B1:W41"/>
  <sheetViews>
    <sheetView view="pageBreakPreview" zoomScale="85" zoomScaleNormal="100" zoomScaleSheetLayoutView="85" workbookViewId="0">
      <selection activeCell="M118" sqref="M118:N118"/>
    </sheetView>
  </sheetViews>
  <sheetFormatPr defaultColWidth="6.75" defaultRowHeight="21" customHeight="1"/>
  <cols>
    <col min="1" max="1" width="1" style="1" customWidth="1"/>
    <col min="2" max="15" width="6.75" style="1" customWidth="1"/>
    <col min="16" max="16" width="1.25" style="1" customWidth="1"/>
    <col min="17" max="17" width="6.75" style="1" customWidth="1"/>
    <col min="18" max="16384" width="6.75" style="1"/>
  </cols>
  <sheetData>
    <row r="1" spans="2:23" ht="21" customHeight="1">
      <c r="B1" s="1" t="s">
        <v>172</v>
      </c>
    </row>
    <row r="2" spans="2:23" ht="21" customHeight="1">
      <c r="L2" s="389">
        <f>DATEVALUE(選管入力用!B2)+1</f>
        <v>45859</v>
      </c>
      <c r="M2" s="339"/>
      <c r="N2" s="339"/>
      <c r="O2" s="339"/>
    </row>
    <row r="3" spans="2:23" ht="21" customHeight="1">
      <c r="B3" s="372" t="s">
        <v>114</v>
      </c>
      <c r="C3" s="339"/>
      <c r="D3" s="339"/>
      <c r="E3" s="339"/>
      <c r="F3" s="339"/>
      <c r="G3" s="339"/>
      <c r="H3" s="339"/>
      <c r="I3" s="339"/>
      <c r="J3" s="339"/>
      <c r="K3" s="339"/>
      <c r="L3" s="339"/>
      <c r="M3" s="339"/>
      <c r="N3" s="339"/>
      <c r="O3" s="339"/>
    </row>
    <row r="4" spans="2:23" ht="21" customHeight="1">
      <c r="B4" s="39"/>
      <c r="C4" s="39"/>
      <c r="D4" s="39"/>
      <c r="E4" s="39"/>
      <c r="F4" s="39"/>
      <c r="G4" s="39"/>
      <c r="H4" s="39"/>
      <c r="I4" s="39"/>
      <c r="J4" s="39"/>
      <c r="K4" s="39"/>
      <c r="L4" s="39"/>
      <c r="M4" s="39"/>
      <c r="N4" s="39"/>
      <c r="O4" s="39"/>
    </row>
    <row r="5" spans="2:23" ht="21" customHeight="1">
      <c r="B5" s="1" t="s">
        <v>115</v>
      </c>
      <c r="R5" s="429" t="s">
        <v>417</v>
      </c>
      <c r="S5" s="429"/>
      <c r="T5" s="429"/>
      <c r="U5" s="429"/>
      <c r="V5" s="429"/>
      <c r="W5" s="429"/>
    </row>
    <row r="6" spans="2:23" ht="11.25" customHeight="1">
      <c r="C6" s="381"/>
      <c r="D6" s="339"/>
      <c r="E6" s="339"/>
      <c r="F6" s="339"/>
    </row>
    <row r="7" spans="2:23" ht="21" customHeight="1">
      <c r="J7" s="1" t="str">
        <f>CONCATENATE(選管入力用!B2,"執行")</f>
        <v>令和７年７月２０日執行</v>
      </c>
    </row>
    <row r="8" spans="2:23" ht="21" customHeight="1">
      <c r="J8" s="1" t="str">
        <f>選管入力用!B4</f>
        <v>那覇市議会議員一般選挙</v>
      </c>
    </row>
    <row r="9" spans="2:23" ht="21" customHeight="1">
      <c r="J9" s="374" t="s">
        <v>2</v>
      </c>
      <c r="K9" s="339"/>
      <c r="L9" s="375" t="str">
        <f>IF(入力_公費負担!E4="","",入力_公費負担!E4)</f>
        <v/>
      </c>
      <c r="M9" s="339"/>
      <c r="N9" s="339"/>
      <c r="O9" s="1" t="s">
        <v>75</v>
      </c>
    </row>
    <row r="11" spans="2:23" ht="21" customHeight="1">
      <c r="B11" s="399" t="s">
        <v>116</v>
      </c>
      <c r="C11" s="338"/>
      <c r="D11" s="338"/>
      <c r="E11" s="332"/>
      <c r="F11" s="461">
        <v>1</v>
      </c>
      <c r="G11" s="397" t="s">
        <v>118</v>
      </c>
      <c r="H11" s="338"/>
      <c r="I11" s="338"/>
      <c r="J11" s="332"/>
      <c r="K11" s="398" t="s">
        <v>173</v>
      </c>
      <c r="L11" s="397" t="s">
        <v>120</v>
      </c>
      <c r="M11" s="338"/>
      <c r="N11" s="338"/>
      <c r="O11" s="332"/>
    </row>
    <row r="12" spans="2:23" ht="21" customHeight="1">
      <c r="B12" s="400" t="s">
        <v>121</v>
      </c>
      <c r="C12" s="339"/>
      <c r="D12" s="339"/>
      <c r="E12" s="334"/>
      <c r="F12" s="333"/>
      <c r="G12" s="339"/>
      <c r="H12" s="339"/>
      <c r="I12" s="339"/>
      <c r="J12" s="334"/>
      <c r="K12" s="333"/>
      <c r="L12" s="339"/>
      <c r="M12" s="339"/>
      <c r="N12" s="339"/>
      <c r="O12" s="334"/>
    </row>
    <row r="13" spans="2:23" ht="21" customHeight="1">
      <c r="B13" s="335"/>
      <c r="C13" s="340"/>
      <c r="D13" s="340"/>
      <c r="E13" s="336"/>
      <c r="F13" s="335"/>
      <c r="G13" s="340"/>
      <c r="H13" s="340"/>
      <c r="I13" s="340"/>
      <c r="J13" s="336"/>
      <c r="K13" s="335"/>
      <c r="L13" s="340"/>
      <c r="M13" s="340"/>
      <c r="N13" s="340"/>
      <c r="O13" s="336"/>
    </row>
    <row r="14" spans="2:23" ht="21" customHeight="1">
      <c r="B14" s="337" t="s">
        <v>122</v>
      </c>
      <c r="C14" s="338"/>
      <c r="D14" s="338"/>
      <c r="E14" s="332"/>
      <c r="F14" s="395" t="s">
        <v>123</v>
      </c>
      <c r="G14" s="338"/>
      <c r="H14" s="390" t="str">
        <f>IF(入力_公費負担!E24="","",入力_公費負担!E24)</f>
        <v/>
      </c>
      <c r="I14" s="338"/>
      <c r="J14" s="338"/>
      <c r="K14" s="338"/>
      <c r="L14" s="338"/>
      <c r="M14" s="338"/>
      <c r="N14" s="338"/>
      <c r="O14" s="332"/>
    </row>
    <row r="15" spans="2:23" ht="21" customHeight="1">
      <c r="B15" s="333"/>
      <c r="C15" s="339"/>
      <c r="D15" s="339"/>
      <c r="E15" s="334"/>
      <c r="F15" s="396" t="s">
        <v>74</v>
      </c>
      <c r="G15" s="339"/>
      <c r="H15" s="459" t="str">
        <f>IF(入力_公費負担!E25="","",入力_公費負担!E25)</f>
        <v/>
      </c>
      <c r="I15" s="339"/>
      <c r="J15" s="339"/>
      <c r="K15" s="339"/>
      <c r="L15" s="339"/>
      <c r="M15" s="339"/>
      <c r="N15" s="339"/>
      <c r="O15" s="334"/>
    </row>
    <row r="16" spans="2:23" ht="21" customHeight="1">
      <c r="B16" s="333"/>
      <c r="C16" s="339"/>
      <c r="D16" s="339"/>
      <c r="E16" s="334"/>
      <c r="F16" s="33"/>
      <c r="G16" s="13"/>
      <c r="H16" s="460" t="str">
        <f>IF(入力_公費負担!E26="","",入力_公費負担!E26)</f>
        <v/>
      </c>
      <c r="I16" s="339"/>
      <c r="J16" s="339"/>
      <c r="K16" s="339"/>
      <c r="L16" s="339"/>
      <c r="M16" s="339"/>
      <c r="N16" s="339"/>
      <c r="O16" s="334"/>
    </row>
    <row r="17" spans="2:15" ht="21" customHeight="1">
      <c r="B17" s="335"/>
      <c r="C17" s="340"/>
      <c r="D17" s="340"/>
      <c r="E17" s="336"/>
      <c r="F17" s="382" t="s">
        <v>124</v>
      </c>
      <c r="G17" s="340"/>
      <c r="H17" s="383" t="str">
        <f>IF(入力_公費負担!E28="","",入力_公費負担!E28)</f>
        <v/>
      </c>
      <c r="I17" s="340"/>
      <c r="J17" s="340"/>
      <c r="K17" s="357" t="str">
        <f>IF(入力_公費負担!E29="","",入力_公費負担!E29)</f>
        <v/>
      </c>
      <c r="L17" s="340"/>
      <c r="M17" s="340"/>
      <c r="N17" s="340"/>
      <c r="O17" s="336"/>
    </row>
    <row r="18" spans="2:15" ht="21" customHeight="1">
      <c r="B18" s="387" t="s">
        <v>125</v>
      </c>
      <c r="C18" s="352"/>
      <c r="D18" s="352"/>
      <c r="E18" s="343"/>
      <c r="F18" s="331" t="s">
        <v>126</v>
      </c>
      <c r="G18" s="352"/>
      <c r="H18" s="352"/>
      <c r="I18" s="352"/>
      <c r="J18" s="343"/>
      <c r="K18" s="331" t="s">
        <v>127</v>
      </c>
      <c r="L18" s="352"/>
      <c r="M18" s="343"/>
      <c r="N18" s="331" t="s">
        <v>96</v>
      </c>
      <c r="O18" s="343"/>
    </row>
    <row r="19" spans="2:15" ht="21" customHeight="1">
      <c r="B19" s="405" t="str">
        <f>IF(入力_公費負担!E33="","",入力_公費負担!E33)</f>
        <v/>
      </c>
      <c r="C19" s="338"/>
      <c r="D19" s="338"/>
      <c r="E19" s="332"/>
      <c r="F19" s="403" t="str">
        <f>IF(OR(入力_公費負担!E30="",ISERROR(VALUE(入力_公費負担!E30))),"　　　　　　　年",入力_公費負担!E30)</f>
        <v>　　　　　　　年</v>
      </c>
      <c r="G19" s="338"/>
      <c r="H19" s="338"/>
      <c r="I19" s="338"/>
      <c r="J19" s="332"/>
      <c r="K19" s="423" t="str">
        <f>IF(入力_公費負担!E32="","円",入力_公費負担!E32)</f>
        <v xml:space="preserve">  </v>
      </c>
      <c r="L19" s="338"/>
      <c r="M19" s="332"/>
      <c r="N19" s="331"/>
      <c r="O19" s="332"/>
    </row>
    <row r="20" spans="2:15" ht="21" customHeight="1">
      <c r="B20" s="406" t="str">
        <f>IF(入力_公費負担!I33="","",入力_公費負担!I33)</f>
        <v/>
      </c>
      <c r="C20" s="340"/>
      <c r="D20" s="340"/>
      <c r="E20" s="336"/>
      <c r="F20" s="407" t="str">
        <f>IF(OR(入力_公費負担!E30="",ISERROR(VALUE(入力_公費負担!E30))),"　　月　　日",入力_公費負担!E30)</f>
        <v>　　月　　日</v>
      </c>
      <c r="G20" s="340"/>
      <c r="H20" s="32" t="s">
        <v>17</v>
      </c>
      <c r="I20" s="408" t="str">
        <f>IF(OR(入力_公費負担!I30="",ISERROR(VALUE(入力_公費負担!I30))),"　　月　　日",入力_公費負担!I30)</f>
        <v>　　月　　日</v>
      </c>
      <c r="J20" s="336"/>
      <c r="K20" s="335"/>
      <c r="L20" s="340"/>
      <c r="M20" s="336"/>
      <c r="N20" s="333"/>
      <c r="O20" s="334"/>
    </row>
    <row r="21" spans="2:15" ht="21" customHeight="1">
      <c r="B21" s="388"/>
      <c r="C21" s="338"/>
      <c r="D21" s="338"/>
      <c r="E21" s="332"/>
      <c r="F21" s="404"/>
      <c r="G21" s="338"/>
      <c r="H21" s="338"/>
      <c r="I21" s="338"/>
      <c r="J21" s="332"/>
      <c r="K21" s="354"/>
      <c r="L21" s="338"/>
      <c r="M21" s="332"/>
      <c r="N21" s="333"/>
      <c r="O21" s="334"/>
    </row>
    <row r="22" spans="2:15" ht="21" customHeight="1">
      <c r="B22" s="410"/>
      <c r="C22" s="340"/>
      <c r="D22" s="340"/>
      <c r="E22" s="336"/>
      <c r="F22" s="382"/>
      <c r="G22" s="340"/>
      <c r="H22" s="32" t="s">
        <v>17</v>
      </c>
      <c r="I22" s="385"/>
      <c r="J22" s="336"/>
      <c r="K22" s="335"/>
      <c r="L22" s="340"/>
      <c r="M22" s="336"/>
      <c r="N22" s="335"/>
      <c r="O22" s="336"/>
    </row>
    <row r="23" spans="2:15" ht="21" customHeight="1">
      <c r="B23" s="1" t="s">
        <v>96</v>
      </c>
    </row>
    <row r="24" spans="2:15" ht="18" customHeight="1">
      <c r="B24" s="71" t="s">
        <v>128</v>
      </c>
      <c r="C24" s="380" t="s">
        <v>129</v>
      </c>
      <c r="D24" s="339"/>
      <c r="E24" s="339"/>
      <c r="F24" s="339"/>
      <c r="G24" s="339"/>
      <c r="H24" s="339"/>
      <c r="I24" s="339"/>
      <c r="J24" s="339"/>
      <c r="K24" s="339"/>
      <c r="L24" s="339"/>
      <c r="M24" s="339"/>
      <c r="N24" s="339"/>
      <c r="O24" s="339"/>
    </row>
    <row r="25" spans="2:15" ht="18" customHeight="1">
      <c r="B25" s="28"/>
      <c r="C25" s="339"/>
      <c r="D25" s="339"/>
      <c r="E25" s="339"/>
      <c r="F25" s="339"/>
      <c r="G25" s="339"/>
      <c r="H25" s="339"/>
      <c r="I25" s="339"/>
      <c r="J25" s="339"/>
      <c r="K25" s="339"/>
      <c r="L25" s="339"/>
      <c r="M25" s="339"/>
      <c r="N25" s="339"/>
      <c r="O25" s="339"/>
    </row>
    <row r="26" spans="2:15" ht="21" customHeight="1">
      <c r="B26" s="71" t="s">
        <v>119</v>
      </c>
      <c r="C26" s="402" t="s">
        <v>130</v>
      </c>
      <c r="D26" s="339"/>
      <c r="E26" s="339"/>
      <c r="F26" s="339"/>
      <c r="G26" s="339"/>
      <c r="H26" s="339"/>
      <c r="I26" s="339"/>
      <c r="J26" s="339"/>
      <c r="K26" s="339"/>
      <c r="L26" s="339"/>
      <c r="M26" s="339"/>
      <c r="N26" s="339"/>
      <c r="O26" s="339"/>
    </row>
    <row r="27" spans="2:15" ht="18" customHeight="1">
      <c r="B27" s="71" t="s">
        <v>131</v>
      </c>
      <c r="C27" s="380" t="s">
        <v>132</v>
      </c>
      <c r="D27" s="339"/>
      <c r="E27" s="339"/>
      <c r="F27" s="339"/>
      <c r="G27" s="339"/>
      <c r="H27" s="339"/>
      <c r="I27" s="339"/>
      <c r="J27" s="339"/>
      <c r="K27" s="339"/>
      <c r="L27" s="339"/>
      <c r="M27" s="339"/>
      <c r="N27" s="339"/>
      <c r="O27" s="339"/>
    </row>
    <row r="28" spans="2:15" ht="18" customHeight="1">
      <c r="B28" s="28"/>
      <c r="C28" s="339"/>
      <c r="D28" s="339"/>
      <c r="E28" s="339"/>
      <c r="F28" s="339"/>
      <c r="G28" s="339"/>
      <c r="H28" s="339"/>
      <c r="I28" s="339"/>
      <c r="J28" s="339"/>
      <c r="K28" s="339"/>
      <c r="L28" s="339"/>
      <c r="M28" s="339"/>
      <c r="N28" s="339"/>
      <c r="O28" s="339"/>
    </row>
    <row r="29" spans="2:15" ht="21" customHeight="1">
      <c r="B29" s="71" t="s">
        <v>133</v>
      </c>
      <c r="C29" s="375" t="s">
        <v>134</v>
      </c>
      <c r="D29" s="339"/>
      <c r="E29" s="339"/>
      <c r="F29" s="339"/>
      <c r="G29" s="339"/>
      <c r="H29" s="339"/>
      <c r="I29" s="339"/>
      <c r="J29" s="339"/>
      <c r="K29" s="339"/>
      <c r="L29" s="339"/>
      <c r="M29" s="339"/>
      <c r="N29" s="339"/>
      <c r="O29" s="339"/>
    </row>
    <row r="30" spans="2:15" ht="21" customHeight="1">
      <c r="B30" s="28"/>
      <c r="C30" s="374" t="s">
        <v>135</v>
      </c>
      <c r="D30" s="339"/>
      <c r="E30" s="339"/>
      <c r="F30" s="339"/>
      <c r="G30" s="339"/>
      <c r="H30" s="339"/>
      <c r="I30" s="339"/>
      <c r="J30" s="339"/>
      <c r="K30" s="339"/>
      <c r="L30" s="339"/>
      <c r="M30" s="339"/>
      <c r="N30" s="339"/>
      <c r="O30" s="339"/>
    </row>
    <row r="31" spans="2:15" ht="21" customHeight="1">
      <c r="B31" s="28"/>
      <c r="C31" s="374" t="s">
        <v>136</v>
      </c>
      <c r="D31" s="339"/>
      <c r="E31" s="339"/>
      <c r="F31" s="339"/>
      <c r="G31" s="339"/>
      <c r="H31" s="339"/>
      <c r="I31" s="339"/>
      <c r="J31" s="339"/>
      <c r="K31" s="339"/>
      <c r="L31" s="339"/>
      <c r="M31" s="339"/>
      <c r="N31" s="339"/>
      <c r="O31" s="339"/>
    </row>
    <row r="32" spans="2:15" ht="18" customHeight="1">
      <c r="B32" s="71" t="s">
        <v>137</v>
      </c>
      <c r="C32" s="380" t="s">
        <v>138</v>
      </c>
      <c r="D32" s="339"/>
      <c r="E32" s="339"/>
      <c r="F32" s="339"/>
      <c r="G32" s="339"/>
      <c r="H32" s="339"/>
      <c r="I32" s="339"/>
      <c r="J32" s="339"/>
      <c r="K32" s="339"/>
      <c r="L32" s="339"/>
      <c r="M32" s="339"/>
      <c r="N32" s="339"/>
      <c r="O32" s="339"/>
    </row>
    <row r="33" spans="2:15" ht="18" customHeight="1">
      <c r="B33" s="28"/>
      <c r="C33" s="339"/>
      <c r="D33" s="339"/>
      <c r="E33" s="339"/>
      <c r="F33" s="339"/>
      <c r="G33" s="339"/>
      <c r="H33" s="339"/>
      <c r="I33" s="339"/>
      <c r="J33" s="339"/>
      <c r="K33" s="339"/>
      <c r="L33" s="339"/>
      <c r="M33" s="339"/>
      <c r="N33" s="339"/>
      <c r="O33" s="339"/>
    </row>
    <row r="34" spans="2:15" ht="18" customHeight="1">
      <c r="B34" s="28"/>
      <c r="C34" s="339"/>
      <c r="D34" s="339"/>
      <c r="E34" s="339"/>
      <c r="F34" s="339"/>
      <c r="G34" s="339"/>
      <c r="H34" s="339"/>
      <c r="I34" s="339"/>
      <c r="J34" s="339"/>
      <c r="K34" s="339"/>
      <c r="L34" s="339"/>
      <c r="M34" s="339"/>
      <c r="N34" s="339"/>
      <c r="O34" s="339"/>
    </row>
    <row r="35" spans="2:15" ht="18" customHeight="1">
      <c r="B35" s="28"/>
      <c r="C35" s="339"/>
      <c r="D35" s="339"/>
      <c r="E35" s="339"/>
      <c r="F35" s="339"/>
      <c r="G35" s="339"/>
      <c r="H35" s="339"/>
      <c r="I35" s="339"/>
      <c r="J35" s="339"/>
      <c r="K35" s="339"/>
      <c r="L35" s="339"/>
      <c r="M35" s="339"/>
      <c r="N35" s="339"/>
      <c r="O35" s="339"/>
    </row>
    <row r="36" spans="2:15" ht="18" customHeight="1">
      <c r="B36" s="71" t="s">
        <v>139</v>
      </c>
      <c r="C36" s="380" t="s">
        <v>174</v>
      </c>
      <c r="D36" s="339"/>
      <c r="E36" s="339"/>
      <c r="F36" s="339"/>
      <c r="G36" s="339"/>
      <c r="H36" s="339"/>
      <c r="I36" s="339"/>
      <c r="J36" s="339"/>
      <c r="K36" s="339"/>
      <c r="L36" s="339"/>
      <c r="M36" s="339"/>
      <c r="N36" s="339"/>
      <c r="O36" s="339"/>
    </row>
    <row r="37" spans="2:15" ht="18" customHeight="1">
      <c r="B37" s="28"/>
      <c r="C37" s="339"/>
      <c r="D37" s="339"/>
      <c r="E37" s="339"/>
      <c r="F37" s="339"/>
      <c r="G37" s="339"/>
      <c r="H37" s="339"/>
      <c r="I37" s="339"/>
      <c r="J37" s="339"/>
      <c r="K37" s="339"/>
      <c r="L37" s="339"/>
      <c r="M37" s="339"/>
      <c r="N37" s="339"/>
      <c r="O37" s="339"/>
    </row>
    <row r="38" spans="2:15" ht="18" customHeight="1">
      <c r="B38" s="28"/>
      <c r="C38" s="339"/>
      <c r="D38" s="339"/>
      <c r="E38" s="339"/>
      <c r="F38" s="339"/>
      <c r="G38" s="339"/>
      <c r="H38" s="339"/>
      <c r="I38" s="339"/>
      <c r="J38" s="339"/>
      <c r="K38" s="339"/>
      <c r="L38" s="339"/>
      <c r="M38" s="339"/>
      <c r="N38" s="339"/>
      <c r="O38" s="339"/>
    </row>
    <row r="39" spans="2:15" ht="18" customHeight="1">
      <c r="B39" s="71" t="s">
        <v>141</v>
      </c>
      <c r="C39" s="380" t="s">
        <v>142</v>
      </c>
      <c r="D39" s="339"/>
      <c r="E39" s="339"/>
      <c r="F39" s="339"/>
      <c r="G39" s="339"/>
      <c r="H39" s="339"/>
      <c r="I39" s="339"/>
      <c r="J39" s="339"/>
      <c r="K39" s="339"/>
      <c r="L39" s="339"/>
      <c r="M39" s="339"/>
      <c r="N39" s="339"/>
      <c r="O39" s="339"/>
    </row>
    <row r="40" spans="2:15" ht="18" customHeight="1">
      <c r="B40" s="28"/>
      <c r="C40" s="339"/>
      <c r="D40" s="339"/>
      <c r="E40" s="339"/>
      <c r="F40" s="339"/>
      <c r="G40" s="339"/>
      <c r="H40" s="339"/>
      <c r="I40" s="339"/>
      <c r="J40" s="339"/>
      <c r="K40" s="339"/>
      <c r="L40" s="339"/>
      <c r="M40" s="339"/>
      <c r="N40" s="339"/>
      <c r="O40" s="339"/>
    </row>
    <row r="41" spans="2:15" ht="11.25" customHeight="1">
      <c r="B41" s="28"/>
    </row>
  </sheetData>
  <sheetProtection algorithmName="SHA-512" hashValue="D75BRry9vILGQxNeWdfFL6Tu6FJACxvpECtC11Tmbcr7MYq3WBdzploM0kZBiUCrbAsRyZ2BNpiF3IYj8E43zQ==" saltValue="oxe2GRcqRjajz6PTpFiS8Q==" spinCount="100000" sheet="1" objects="1" scenarios="1"/>
  <mergeCells count="47">
    <mergeCell ref="L2:O2"/>
    <mergeCell ref="C36:O38"/>
    <mergeCell ref="C39:O40"/>
    <mergeCell ref="B3:O3"/>
    <mergeCell ref="C6:F6"/>
    <mergeCell ref="J9:K9"/>
    <mergeCell ref="L9:N9"/>
    <mergeCell ref="B11:E11"/>
    <mergeCell ref="F11:F13"/>
    <mergeCell ref="G11:J13"/>
    <mergeCell ref="K11:K13"/>
    <mergeCell ref="L11:O13"/>
    <mergeCell ref="B12:E13"/>
    <mergeCell ref="B14:E17"/>
    <mergeCell ref="F14:G14"/>
    <mergeCell ref="H14:O14"/>
    <mergeCell ref="F15:G15"/>
    <mergeCell ref="I20:J20"/>
    <mergeCell ref="B21:E21"/>
    <mergeCell ref="F21:J21"/>
    <mergeCell ref="H15:O15"/>
    <mergeCell ref="F17:G17"/>
    <mergeCell ref="H17:J17"/>
    <mergeCell ref="K17:O17"/>
    <mergeCell ref="H16:O16"/>
    <mergeCell ref="I22:J22"/>
    <mergeCell ref="K21:M22"/>
    <mergeCell ref="B22:E22"/>
    <mergeCell ref="F22:G22"/>
    <mergeCell ref="B20:E20"/>
    <mergeCell ref="F20:G20"/>
    <mergeCell ref="R5:W5"/>
    <mergeCell ref="C32:O35"/>
    <mergeCell ref="C26:O26"/>
    <mergeCell ref="C29:O29"/>
    <mergeCell ref="C30:O30"/>
    <mergeCell ref="C31:O31"/>
    <mergeCell ref="C24:O25"/>
    <mergeCell ref="C27:O28"/>
    <mergeCell ref="B18:E18"/>
    <mergeCell ref="F18:J18"/>
    <mergeCell ref="K18:M18"/>
    <mergeCell ref="N18:O18"/>
    <mergeCell ref="B19:E19"/>
    <mergeCell ref="F19:J19"/>
    <mergeCell ref="K19:M20"/>
    <mergeCell ref="N19:O22"/>
  </mergeCells>
  <phoneticPr fontId="16"/>
  <hyperlinks>
    <hyperlink ref="R5" location="入力_公費負担!A1" display="入力フォーム（公営費）に戻る" xr:uid="{0EF10EE4-7DF4-43C2-8934-C05888B4C4D1}"/>
    <hyperlink ref="R5:W5" location="入力_公費負担!A25" display="入力フォーム（公営費）に戻る" xr:uid="{E08205E0-982E-4998-AD0A-6245E643EDCA}"/>
  </hyperlinks>
  <printOptions horizontalCentered="1"/>
  <pageMargins left="0.35433070866141742" right="0.35433070866141742" top="0.59055118110236227" bottom="0.39370078740157483" header="0.31496062992125978" footer="0.31496062992125978"/>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33</vt:i4>
      </vt:variant>
    </vt:vector>
  </HeadingPairs>
  <TitlesOfParts>
    <vt:vector size="67" baseType="lpstr">
      <vt:lpstr>入力_公費負担</vt:lpstr>
      <vt:lpstr>運_契約届</vt:lpstr>
      <vt:lpstr>運_契約書</vt:lpstr>
      <vt:lpstr>運_証明書</vt:lpstr>
      <vt:lpstr>運_請求書</vt:lpstr>
      <vt:lpstr>運_内訳書</vt:lpstr>
      <vt:lpstr>車_契約届</vt:lpstr>
      <vt:lpstr>車_契約書</vt:lpstr>
      <vt:lpstr>車_証明書</vt:lpstr>
      <vt:lpstr>車_請求書</vt:lpstr>
      <vt:lpstr>車_内訳書</vt:lpstr>
      <vt:lpstr>燃_契約書</vt:lpstr>
      <vt:lpstr>燃_確認書</vt:lpstr>
      <vt:lpstr>燃_証明書</vt:lpstr>
      <vt:lpstr>燃_請求書</vt:lpstr>
      <vt:lpstr>燃_内訳書</vt:lpstr>
      <vt:lpstr>手_契約書</vt:lpstr>
      <vt:lpstr>手_証明書</vt:lpstr>
      <vt:lpstr>手_請求書</vt:lpstr>
      <vt:lpstr>手_内訳書</vt:lpstr>
      <vt:lpstr>ビ_契約届</vt:lpstr>
      <vt:lpstr>ビ_契約書</vt:lpstr>
      <vt:lpstr>ビ_確認書</vt:lpstr>
      <vt:lpstr>ビ_証明書</vt:lpstr>
      <vt:lpstr>ビ_請求書</vt:lpstr>
      <vt:lpstr>ビ_内訳書</vt:lpstr>
      <vt:lpstr>ポ_契約届</vt:lpstr>
      <vt:lpstr>ポ_契約書</vt:lpstr>
      <vt:lpstr>ポ_確認書</vt:lpstr>
      <vt:lpstr>ポ_証明書</vt:lpstr>
      <vt:lpstr>ポ_請求書</vt:lpstr>
      <vt:lpstr>ポ_内訳書</vt:lpstr>
      <vt:lpstr>選管入力用</vt:lpstr>
      <vt:lpstr>入力データ</vt:lpstr>
      <vt:lpstr>ビ_確認書!Print_Area</vt:lpstr>
      <vt:lpstr>ビ_契約書!Print_Area</vt:lpstr>
      <vt:lpstr>ビ_契約届!Print_Area</vt:lpstr>
      <vt:lpstr>ビ_証明書!Print_Area</vt:lpstr>
      <vt:lpstr>ビ_請求書!Print_Area</vt:lpstr>
      <vt:lpstr>ビ_内訳書!Print_Area</vt:lpstr>
      <vt:lpstr>ポ_確認書!Print_Area</vt:lpstr>
      <vt:lpstr>ポ_契約書!Print_Area</vt:lpstr>
      <vt:lpstr>ポ_契約届!Print_Area</vt:lpstr>
      <vt:lpstr>ポ_証明書!Print_Area</vt:lpstr>
      <vt:lpstr>ポ_請求書!Print_Area</vt:lpstr>
      <vt:lpstr>ポ_内訳書!Print_Area</vt:lpstr>
      <vt:lpstr>運_契約書!Print_Area</vt:lpstr>
      <vt:lpstr>運_契約届!Print_Area</vt:lpstr>
      <vt:lpstr>運_証明書!Print_Area</vt:lpstr>
      <vt:lpstr>運_請求書!Print_Area</vt:lpstr>
      <vt:lpstr>運_内訳書!Print_Area</vt:lpstr>
      <vt:lpstr>車_契約書!Print_Area</vt:lpstr>
      <vt:lpstr>車_契約届!Print_Area</vt:lpstr>
      <vt:lpstr>車_証明書!Print_Area</vt:lpstr>
      <vt:lpstr>車_請求書!Print_Area</vt:lpstr>
      <vt:lpstr>車_内訳書!Print_Area</vt:lpstr>
      <vt:lpstr>手_契約書!Print_Area</vt:lpstr>
      <vt:lpstr>手_証明書!Print_Area</vt:lpstr>
      <vt:lpstr>手_請求書!Print_Area</vt:lpstr>
      <vt:lpstr>手_内訳書!Print_Area</vt:lpstr>
      <vt:lpstr>入力_公費負担!Print_Area</vt:lpstr>
      <vt:lpstr>燃_確認書!Print_Area</vt:lpstr>
      <vt:lpstr>燃_契約書!Print_Area</vt:lpstr>
      <vt:lpstr>燃_証明書!Print_Area</vt:lpstr>
      <vt:lpstr>燃_請求書!Print_Area</vt:lpstr>
      <vt:lpstr>燃_内訳書!Print_Area</vt:lpstr>
      <vt:lpstr>入力_公費負担!Print_Titles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選挙管理委員会事務局0008</cp:lastModifiedBy>
  <cp:lastPrinted>2025-06-06T05:36:08Z</cp:lastPrinted>
  <dcterms:modified xsi:type="dcterms:W3CDTF">2025-06-06T05:52:20Z</dcterms:modified>
</cp:coreProperties>
</file>