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filterPrivacy="1"/>
  <xr:revisionPtr xr6:coauthVersionLast="47" xr6:coauthVersionMax="47" documentId="8_{9F93741D-9CEB-46FD-9F49-3333FB7CD49A}" revIDLastSave="2200" xr10:uidLastSave="{74CFC5F7-C441-41AF-8FD9-5FAB87A4F99D}"/>
  <bookViews>
    <workbookView tabRatio="867" xr2:uid="{00000000-000D-0000-FFFF-FFFF00000000}" windowHeight="15840" windowWidth="29040" xWindow="20190" yWindow="-16320"/>
  </bookViews>
  <sheets>
    <sheet r:id="rId1" name="基本情報入力シート" sheetId="73"/>
    <sheet r:id="rId2" name="別紙様式2-1 （処遇改善加算 総括表）" sheetId="88"/>
    <sheet r:id="rId3" name="別紙様式2-2（処遇改善加算　個票）" sheetId="84"/>
    <sheet r:id="rId4" name="別紙様式2-3（補助金　総括表）" sheetId="78"/>
    <sheet r:id="rId5" name="別紙様式2-4（補助金 個票） " sheetId="79"/>
    <sheet r:id="rId6" name="参考（キャリアパス要件概要及びキャリアパス・賃金規程例）" sheetId="89"/>
    <sheet r:id="rId7" name="【参考】数式用" sheetId="81" state="hidden"/>
    <sheet r:id="rId8" name="【参考】数式用２" sheetId="87" state="hidden"/>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hidden="1" localSheetId="6" name="_xlnm._FilterDatabase">【参考】数式用!#REF!</definedName>
    <definedName hidden="1" localSheetId="7" name="_xlnm._FilterDatabase">【参考】数式用２!#REF!</definedName>
    <definedName hidden="1" localSheetId="2" name="_xlnm._FilterDatabase">'別紙様式2-2（処遇改善加算　個票）'!$AY$11:$AY$411</definedName>
    <definedName hidden="1" localSheetId="4" name="_xlnm._FilterDatabase">'別紙様式2-4（補助金 個票） '!$D$10:$D$110</definedName>
    <definedName localSheetId="6" name="_xlnm.Print_Area">【参考】数式用!$D$1:$D$1</definedName>
    <definedName localSheetId="0" name="_xlnm.Print_Area">基本情報入力シート!$A$1:$AE$86</definedName>
    <definedName localSheetId="5" name="_xlnm.Print_Area">'参考（キャリアパス要件概要及びキャリアパス・賃金規程例）'!$A$1:$I$36</definedName>
    <definedName localSheetId="1" name="_xlnm.Print_Area">'別紙様式2-1 （処遇改善加算 総括表）'!$A$1:$AL$148</definedName>
    <definedName localSheetId="2" name="_xlnm.Print_Area">'別紙様式2-2（処遇改善加算　個票）'!$A$1:$AL$203</definedName>
    <definedName localSheetId="3" name="_xlnm.Print_Area">'別紙様式2-3（補助金　総括表）'!$A$1:$AJ$65</definedName>
    <definedName localSheetId="4" name="_xlnm.Print_Area">'別紙様式2-4（補助金 個票） '!$A$1:$T$58</definedName>
    <definedName localSheetId="2" name="_xlnm.Print_Titles">'別紙様式2-2（処遇改善加算　個票）'!$10:$11</definedName>
    <definedName localSheetId="4" name="_xlnm.Print_Titles">'別紙様式2-4（補助金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<sst xmlns="http://schemas.openxmlformats.org/spreadsheetml/2006/main" count="5433" uniqueCount="2329">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</sst>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5"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499999999999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c r="W14" s="677"/>
      <c r="X14" s="677"/>
      <c r="Y14" s="677"/>
      <c r="Z14" s="678"/>
      <c r="AF14"/>
      <c r="AG14" s="197"/>
      <c r="AH14" s="198"/>
    </row>
    <row r="15" spans="1:39" ht="38.4"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5" customHeight="1">
      <c r="A16" s="682"/>
      <c r="B16" s="683"/>
      <c r="C16" s="683"/>
      <c r="D16" s="683"/>
      <c r="E16" s="683"/>
      <c r="F16" s="683"/>
      <c r="G16" s="683"/>
      <c r="H16" s="683"/>
      <c r="I16" s="683"/>
      <c r="J16" s="683"/>
      <c r="K16" s="683"/>
      <c r="L16" s="683"/>
      <c r="M16" s="683"/>
      <c r="N16" s="683"/>
      <c r="O16" s="683"/>
      <c r="P16" s="683"/>
      <c r="Q16" s="683"/>
      <c r="R16" s="683"/>
      <c r="S16" s="683"/>
      <c r="T16" s="683"/>
      <c r="U16" s="684"/>
      <c r="V16" s="638"/>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c r="M23" s="689"/>
      <c r="N23" s="689"/>
      <c r="O23" s="690"/>
      <c r="P23" s="564" t="s">
        <v>16</v>
      </c>
      <c r="Q23" s="691"/>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c r="M24" s="667"/>
      <c r="N24" s="667"/>
      <c r="O24" s="667"/>
      <c r="P24" s="667"/>
      <c r="Q24" s="667"/>
      <c r="R24" s="667"/>
      <c r="S24" s="667"/>
      <c r="T24" s="667"/>
      <c r="U24" s="667"/>
      <c r="V24" s="667"/>
      <c r="W24" s="667"/>
      <c r="X24" s="667"/>
      <c r="Y24" s="667"/>
      <c r="Z24" s="667"/>
      <c r="AA24" s="667"/>
      <c r="AB24" s="667"/>
      <c r="AC24" s="667"/>
      <c r="AD24" s="668"/>
      <c r="AF24"/>
      <c r="AM24" s="202" t="str">
        <f>L23&amp;"-"&amp;Q23</f>
        <v>-</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200000000000003"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5" customHeight="1">
      <c r="A39" s="208">
        <v>1</v>
      </c>
      <c r="B39" s="731"/>
      <c r="C39" s="732"/>
      <c r="D39" s="732"/>
      <c r="E39" s="732"/>
      <c r="F39" s="732"/>
      <c r="G39" s="732"/>
      <c r="H39" s="732"/>
      <c r="I39" s="732"/>
      <c r="J39" s="732"/>
      <c r="K39" s="732"/>
      <c r="L39" s="699"/>
      <c r="M39" s="699"/>
      <c r="N39" s="699"/>
      <c r="O39" s="699"/>
      <c r="P39" s="699"/>
      <c r="Q39" s="696"/>
      <c r="R39" s="696"/>
      <c r="S39" s="696"/>
      <c r="T39" s="696"/>
      <c r="U39" s="696"/>
      <c r="V39" s="520"/>
      <c r="W39" s="520"/>
      <c r="X39" s="703"/>
      <c r="Y39" s="70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731"/>
      <c r="C40" s="732"/>
      <c r="D40" s="732"/>
      <c r="E40" s="732"/>
      <c r="F40" s="732"/>
      <c r="G40" s="732"/>
      <c r="H40" s="732"/>
      <c r="I40" s="732"/>
      <c r="J40" s="732"/>
      <c r="K40" s="732"/>
      <c r="L40" s="699"/>
      <c r="M40" s="699"/>
      <c r="N40" s="699"/>
      <c r="O40" s="699"/>
      <c r="P40" s="699"/>
      <c r="Q40" s="696"/>
      <c r="R40" s="696"/>
      <c r="S40" s="696"/>
      <c r="T40" s="696"/>
      <c r="U40" s="696"/>
      <c r="V40" s="520"/>
      <c r="W40" s="520"/>
      <c r="X40" s="703"/>
      <c r="Y40" s="704"/>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712"/>
      <c r="C41" s="713"/>
      <c r="D41" s="713"/>
      <c r="E41" s="713"/>
      <c r="F41" s="713"/>
      <c r="G41" s="713"/>
      <c r="H41" s="713"/>
      <c r="I41" s="713"/>
      <c r="J41" s="713"/>
      <c r="K41" s="714"/>
      <c r="L41" s="700"/>
      <c r="M41" s="701"/>
      <c r="N41" s="701"/>
      <c r="O41" s="701"/>
      <c r="P41" s="702"/>
      <c r="Q41" s="696"/>
      <c r="R41" s="696"/>
      <c r="S41" s="696"/>
      <c r="T41" s="696"/>
      <c r="U41" s="696"/>
      <c r="V41" s="520"/>
      <c r="W41" s="101"/>
      <c r="X41" s="703"/>
      <c r="Y41" s="704"/>
      <c r="Z41" s="510" t="str">
        <f>IFERROR(VLOOKUP(X41, 【参考】数式用!$A$2:$B$48, 2, FALSE), "")</f>
        <v/>
      </c>
      <c r="AA41" s="536"/>
      <c r="AB41" s="537"/>
      <c r="AC41" s="539">
        <f t="shared" si="0"/>
        <v>0</v>
      </c>
      <c r="AD41" s="531"/>
      <c r="AE41" s="209"/>
      <c r="AF41"/>
    </row>
    <row r="42" spans="1:40" ht="49.95" customHeight="1">
      <c r="A42" s="208">
        <f t="shared" si="1"/>
        <v>4</v>
      </c>
      <c r="B42" s="712"/>
      <c r="C42" s="713"/>
      <c r="D42" s="713"/>
      <c r="E42" s="713"/>
      <c r="F42" s="713"/>
      <c r="G42" s="713"/>
      <c r="H42" s="713"/>
      <c r="I42" s="713"/>
      <c r="J42" s="713"/>
      <c r="K42" s="714"/>
      <c r="L42" s="700"/>
      <c r="M42" s="701"/>
      <c r="N42" s="701"/>
      <c r="O42" s="701"/>
      <c r="P42" s="702"/>
      <c r="Q42" s="696"/>
      <c r="R42" s="696"/>
      <c r="S42" s="696"/>
      <c r="T42" s="696"/>
      <c r="U42" s="696"/>
      <c r="V42" s="520"/>
      <c r="W42" s="101"/>
      <c r="X42" s="703"/>
      <c r="Y42" s="704"/>
      <c r="Z42" s="509" t="str">
        <f>IFERROR(VLOOKUP(X42, 【参考】数式用!$A$2:$B$48, 2, FALSE), "")</f>
        <v/>
      </c>
      <c r="AA42" s="536"/>
      <c r="AB42" s="537"/>
      <c r="AC42" s="538">
        <f t="shared" si="0"/>
        <v>0</v>
      </c>
      <c r="AD42" s="531"/>
      <c r="AE42" s="209"/>
      <c r="AF42"/>
    </row>
    <row r="43" spans="1:40" ht="49.95" customHeight="1">
      <c r="A43" s="208">
        <f t="shared" si="1"/>
        <v>5</v>
      </c>
      <c r="B43" s="712"/>
      <c r="C43" s="713"/>
      <c r="D43" s="713"/>
      <c r="E43" s="713"/>
      <c r="F43" s="713"/>
      <c r="G43" s="713"/>
      <c r="H43" s="713"/>
      <c r="I43" s="713"/>
      <c r="J43" s="713"/>
      <c r="K43" s="714"/>
      <c r="L43" s="700"/>
      <c r="M43" s="701"/>
      <c r="N43" s="701"/>
      <c r="O43" s="701"/>
      <c r="P43" s="702"/>
      <c r="Q43" s="696"/>
      <c r="R43" s="696"/>
      <c r="S43" s="696"/>
      <c r="T43" s="696"/>
      <c r="U43" s="696"/>
      <c r="V43" s="574"/>
      <c r="W43" s="101"/>
      <c r="X43" s="703"/>
      <c r="Y43" s="704"/>
      <c r="Z43" s="509" t="str">
        <f>IFERROR(VLOOKUP(X43, 【参考】数式用!$A$2:$B$48, 2, FALSE), "")</f>
        <v/>
      </c>
      <c r="AA43" s="536"/>
      <c r="AB43" s="537"/>
      <c r="AC43" s="538">
        <f t="shared" si="0"/>
        <v>0</v>
      </c>
      <c r="AD43" s="531"/>
      <c r="AE43" s="209"/>
      <c r="AF43"/>
    </row>
    <row r="44" spans="1:40" ht="49.95" customHeight="1">
      <c r="A44" s="208">
        <f t="shared" si="1"/>
        <v>6</v>
      </c>
      <c r="B44" s="712"/>
      <c r="C44" s="713"/>
      <c r="D44" s="713"/>
      <c r="E44" s="713"/>
      <c r="F44" s="713"/>
      <c r="G44" s="713"/>
      <c r="H44" s="713"/>
      <c r="I44" s="713"/>
      <c r="J44" s="713"/>
      <c r="K44" s="714"/>
      <c r="L44" s="700"/>
      <c r="M44" s="701"/>
      <c r="N44" s="701"/>
      <c r="O44" s="701"/>
      <c r="P44" s="702"/>
      <c r="Q44" s="696"/>
      <c r="R44" s="696"/>
      <c r="S44" s="696"/>
      <c r="T44" s="696"/>
      <c r="U44" s="696"/>
      <c r="V44" s="520"/>
      <c r="W44" s="101"/>
      <c r="X44" s="703"/>
      <c r="Y44" s="704"/>
      <c r="Z44" s="509" t="str">
        <f>IFERROR(VLOOKUP(X44, 【参考】数式用!$A$2:$B$48, 2, FALSE), "")</f>
        <v/>
      </c>
      <c r="AA44" s="536"/>
      <c r="AB44" s="537"/>
      <c r="AC44" s="538">
        <f t="shared" si="0"/>
        <v>0</v>
      </c>
      <c r="AD44" s="531"/>
      <c r="AE44" s="209"/>
      <c r="AF44"/>
    </row>
    <row r="45" spans="1:40" ht="49.95"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5"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5"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5"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5"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5"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5"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5"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5"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5"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5"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5"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5"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5"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5"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5"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5"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5"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5"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5"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5"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5"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5"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5"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5"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5"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5"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5"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5"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5"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5"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5"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5"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5"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5"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5"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5"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5"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5"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5"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5"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5"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5"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5"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5"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5"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5"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5"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5"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5"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5"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5"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5"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5"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5"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5"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5"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5"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5"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5"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5"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5"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5"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5"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5"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5"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5"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5"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5"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5"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5"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5"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5"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5"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5"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5"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5"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5"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5"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5"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5"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5"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5"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5"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5"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5"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5"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5"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5"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5"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5"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5"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
      </c>
      <c r="M13" s="959"/>
      <c r="N13" s="959"/>
      <c r="O13" s="959"/>
      <c r="P13" s="959"/>
      <c r="Q13" s="959"/>
      <c r="R13" s="959"/>
      <c r="S13" s="959"/>
      <c r="T13" s="959"/>
      <c r="U13" s="960"/>
      <c r="V13" s="961" t="s">
        <v>27</v>
      </c>
      <c r="W13" s="962"/>
      <c r="X13" s="962"/>
      <c r="Y13" s="957"/>
      <c r="Z13" s="958" t="str">
        <f>IF(基本情報入力シート!L32="","",基本情報入力シート!L32)</f>
        <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0</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0</v>
      </c>
      <c r="R19" s="837"/>
      <c r="S19" s="837"/>
      <c r="T19" s="837"/>
      <c r="U19" s="837"/>
      <c r="V19" s="838"/>
      <c r="W19" s="352" t="s">
        <v>50</v>
      </c>
      <c r="X19" s="52" t="s">
        <v>53</v>
      </c>
      <c r="Y19" s="839" t="str">
        <f>IF(H7="", "", IFERROR(IF(Q20&gt;=Q19,"○","×"),""))</f>
        <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0</v>
      </c>
      <c r="U29" s="853"/>
      <c r="V29" s="853"/>
      <c r="W29" s="853"/>
      <c r="X29" s="853"/>
      <c r="Y29" s="854"/>
      <c r="Z29" s="352" t="s">
        <v>50</v>
      </c>
      <c r="AA29" s="94" t="s">
        <v>53</v>
      </c>
      <c r="AB29" s="839" t="str">
        <f>IF(H7="", "", IFERROR(IF(T30&gt;=T29,"○","×"),""))</f>
        <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c r="U38" s="951"/>
      <c r="V38" s="951"/>
      <c r="W38" s="951"/>
      <c r="X38" s="952"/>
      <c r="Y38" s="378" t="s">
        <v>50</v>
      </c>
      <c r="Z38" s="22"/>
      <c r="AA38" s="379" t="s">
        <v>72</v>
      </c>
      <c r="AB38" s="953">
        <f>IFERROR(T39/T37*100,0)</f>
        <v>0</v>
      </c>
      <c r="AC38" s="954"/>
      <c r="AD38" s="955"/>
      <c r="AE38" s="380" t="s">
        <v>73</v>
      </c>
      <c r="AF38" s="380" t="s">
        <v>74</v>
      </c>
      <c r="AG38" s="47" t="s">
        <v>53</v>
      </c>
      <c r="AH38" s="350" t="str">
        <f>IF(OR(T37=0, T37=""),"",(IF(AND(AB38&gt;=200/3, T38&gt;=T39),"○","×")))</f>
        <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0</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0</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0</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
      </c>
      <c r="AL59" s="47"/>
      <c r="AM59" s="47"/>
      <c r="AN59" s="47"/>
      <c r="AO59" s="47"/>
      <c r="AP59" s="47"/>
      <c r="AQ59" s="47"/>
      <c r="AR59" s="47"/>
      <c r="AS59" s="47"/>
      <c r="AT59" s="47"/>
      <c r="AU59" s="47"/>
      <c r="AV59" s="47"/>
      <c r="AW59" s="47"/>
      <c r="AX59" s="47"/>
      <c r="AY59" s="47"/>
      <c r="BA59" s="769">
        <f>COUNTIF('別紙様式2-2（処遇改善加算　個票）'!P:P, "処遇改善加算Ⅰ")</f>
        <v>0</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！この区分（４項目）から１つ以上の取組が選択されていません。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799999999999997"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！この区分（４項目）から１つ以上の取組が選択されていません。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！この区分（５項目）から１つ以上の取組が選択されていません。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2" customHeight="1">
      <c r="A82" s="47"/>
      <c r="B82" s="770"/>
      <c r="C82" s="771"/>
      <c r="D82" s="771"/>
      <c r="E82" s="749"/>
      <c r="F82" s="750"/>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！この区分（４項目）から１つ以上の取組が選択されていません。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2"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！この区分（７項目）から２つ以上の取組が選択されていません。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8"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2"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！この区分（４項目）から１つ以上の取組が選択されていません。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c r="F124" s="892"/>
      <c r="G124" s="32" t="s">
        <v>142</v>
      </c>
      <c r="H124" s="891"/>
      <c r="I124" s="892"/>
      <c r="J124" s="32" t="s">
        <v>143</v>
      </c>
      <c r="K124" s="891"/>
      <c r="L124" s="892"/>
      <c r="M124" s="32" t="s">
        <v>144</v>
      </c>
      <c r="N124" s="27"/>
      <c r="O124" s="893" t="s">
        <v>42</v>
      </c>
      <c r="P124" s="893"/>
      <c r="Q124" s="893"/>
      <c r="R124" s="794" t="str">
        <f>IF(H7="","",H7)</f>
        <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
      </c>
      <c r="U125" s="801"/>
      <c r="V125" s="801"/>
      <c r="W125" s="801"/>
      <c r="X125" s="801"/>
      <c r="Y125" s="800" t="s">
        <v>22</v>
      </c>
      <c r="Z125" s="800"/>
      <c r="AA125" s="801" t="str">
        <f>IF(基本情報入力シート!L27="", "", 基本情報入力シート!L27)</f>
        <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
      </c>
      <c r="AP2" s="742"/>
      <c r="AQ2" s="742"/>
      <c r="AR2" s="742"/>
      <c r="AS2" s="742"/>
      <c r="BC2" s="270"/>
      <c r="BD2"/>
      <c r="BE2"/>
      <c r="BF2"/>
      <c r="BG2"/>
    </row>
    <row r="3" spans="1:60" ht="27" customHeight="1" thickBot="1">
      <c r="A3" s="1047" t="s">
        <v>42</v>
      </c>
      <c r="B3" s="1047"/>
      <c r="C3" s="1048"/>
      <c r="D3" s="1049" t="str">
        <f>IF(基本情報入力シート!L22="","",基本情報入力シート!L22)</f>
        <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0</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0</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0</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0</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
      </c>
      <c r="AF9" s="1110"/>
      <c r="AG9" s="1111" t="str">
        <f>IF(D3="", "", IFERROR(IF(COUNTIF(AR:AR,"未入力")=0,"○","×"),""))</f>
        <v/>
      </c>
      <c r="AH9" s="111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
      </c>
      <c r="C12" s="1114"/>
      <c r="D12" s="1114"/>
      <c r="E12" s="1114"/>
      <c r="F12" s="1114"/>
      <c r="G12" s="1119" t="str">
        <f>IF(基本情報入力シート!L39="", "", 基本情報入力シート!L39)</f>
        <v/>
      </c>
      <c r="H12" s="1119" t="str">
        <f>IF(基本情報入力シート!Q39="", "", 基本情報入力シート!Q39)</f>
        <v/>
      </c>
      <c r="I12" s="1119" t="str">
        <f>IF(基本情報入力シート!V39="", "", 基本情報入力シート!V39)</f>
        <v/>
      </c>
      <c r="J12" s="1119" t="str">
        <f>IF(基本情報入力シート!W39="", "", 基本情報入力シート!W39)</f>
        <v/>
      </c>
      <c r="K12" s="1119" t="str">
        <f>IF(基本情報入力シート!X39="", "", 基本情報入力シート!X39)</f>
        <v/>
      </c>
      <c r="L12" s="1041" t="str">
        <f>IF(基本情報入力シート!AC39=0, "",基本情報入力シート!AC39)</f>
        <v/>
      </c>
      <c r="M12" s="1057"/>
      <c r="N12" s="1029"/>
      <c r="O12" s="1032" t="str">
        <f>IFERROR(VLOOKUP(K12,【参考】数式用２!$A$2:$AD$50,MATCH(N12,【参考】数式用２!$C$4:$AD$4,0)+2,0),"")</f>
        <v/>
      </c>
      <c r="P12" s="980"/>
      <c r="Q12" s="993" t="str">
        <f>IFERROR(VLOOKUP(K12,【参考】数式用２!$A$2:$AC$50,MATCH(P12,【参考】数式用２!$C$4:$AC$4,0)+2,0),"")</f>
        <v/>
      </c>
      <c r="R12" s="996" t="s">
        <v>141</v>
      </c>
      <c r="S12" s="984"/>
      <c r="T12" s="987" t="s">
        <v>217</v>
      </c>
      <c r="U12" s="984"/>
      <c r="V12" s="987" t="s">
        <v>218</v>
      </c>
      <c r="W12" s="984"/>
      <c r="X12" s="987" t="s">
        <v>217</v>
      </c>
      <c r="Y12" s="984"/>
      <c r="Z12" s="987" t="s">
        <v>219</v>
      </c>
      <c r="AA12" s="987" t="s">
        <v>72</v>
      </c>
      <c r="AB12" s="987" t="str">
        <f>IF(S12&gt;=1,(W12*12+Y12)-(S12*12+U12)+1,"")</f>
        <v/>
      </c>
      <c r="AC12" s="1011" t="s">
        <v>220</v>
      </c>
      <c r="AD12" s="990" t="str">
        <f>IFERROR(ROUNDDOWN(ROUND(L12*Q12,0),0)*AB12,"")</f>
        <v/>
      </c>
      <c r="AE12" s="1014" t="str">
        <f>IFERROR(ROUNDDOWN(ROUNDDOWN(ROUND(L12*VLOOKUP(K12,【参考】数式用２!$A$2:$AC$50,MATCH("処遇改善加算Ⅳ",【参考】数式用２!$C$4:$O$4,0)+2,0),0),0)*AB12*0.5,0), "")</f>
        <v/>
      </c>
      <c r="AF12" s="999"/>
      <c r="AG12" s="990" t="str">
        <f>IF(AND(AQ12&lt;&gt;"対象外", P12&lt;&gt;""),ROUNDDOWN(ROUND(L12*VLOOKUP(K12,【参考】数式用２!$A$2:$K$50,MATCH("ベア加算あり",【参考】数式用２!$C$4:$K$4,0)+2,0),0),0)*AB12,"")</f>
        <v/>
      </c>
      <c r="AH12" s="1008"/>
      <c r="AI12" s="999"/>
      <c r="AJ12" s="999"/>
      <c r="AK12" s="1002"/>
      <c r="AL12" s="1005"/>
      <c r="AM12" s="572" t="str">
        <f>IF(Q12="","",IF(Q12&lt;O12,"！加算の要件上は問題ありませんが、令和６年度末の加算率と比較して、令和７年度の加算率が低くなっています。",""))</f>
        <v/>
      </c>
      <c r="AN12" s="326"/>
      <c r="AO12" s="1019" t="str">
        <f>IF(K12&lt;&gt;"","Q列に色付け","")</f>
        <v/>
      </c>
      <c r="AP12" s="983" t="str">
        <f>IF(AND(AE12&lt;&gt;0,AE12&lt;&gt;""),IF(AF12="○","入力済","未入力"),"")</f>
        <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
      </c>
      <c r="AV12" s="742" t="str">
        <f>IF(AND(P12&lt;&gt;"処遇改善加算Ⅲ",P12&lt;&gt;"処遇改善加算Ⅳ", P12&lt;&gt;"", AU12&lt;&gt;"対象外"), 1,"")</f>
        <v/>
      </c>
      <c r="AW12" s="742" t="str">
        <f>IFERROR("_"&amp;VLOOKUP(K12, 【参考】数式用２!$AG$2:$AH$39,2, FALSE), "")</f>
        <v/>
      </c>
      <c r="AX12" s="1023" t="str">
        <f>IF(AND(P12="処遇改善加算Ⅰ", AL12=""), "未入力","入力済")</f>
        <v>入力済</v>
      </c>
      <c r="AY12" s="1020" t="str">
        <f>G12</f>
        <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
      </c>
      <c r="C16" s="1036"/>
      <c r="D16" s="1036"/>
      <c r="E16" s="1036"/>
      <c r="F16" s="1036"/>
      <c r="G16" s="1036" t="str">
        <f>IF(基本情報入力シート!L40="", "",基本情報入力シート!L40)</f>
        <v/>
      </c>
      <c r="H16" s="1036" t="str">
        <f>IF(基本情報入力シート!Q40="", "",基本情報入力シート!Q40)</f>
        <v/>
      </c>
      <c r="I16" s="1036" t="str">
        <f>IF(基本情報入力シート!V40="", "",基本情報入力シート!V40)</f>
        <v/>
      </c>
      <c r="J16" s="1036" t="str">
        <f>IF(基本情報入力シート!W40="", "",基本情報入力シート!W40)</f>
        <v/>
      </c>
      <c r="K16" s="1036" t="str">
        <f>IF(基本情報入力シート!X40="", "",基本情報入力シート!X40)</f>
        <v/>
      </c>
      <c r="L16" s="1041" t="str">
        <f>IF(基本情報入力シート!AC40=0, "",基本情報入力シート!AC40)</f>
        <v/>
      </c>
      <c r="M16" s="1056"/>
      <c r="N16" s="1029"/>
      <c r="O16" s="1032" t="str">
        <f>IFERROR(VLOOKUP(K16,【参考】数式用２!$A$2:$AD$50,MATCH(N16,【参考】数式用２!$C$4:$AD$4,0)+2,0),"")</f>
        <v/>
      </c>
      <c r="P16" s="980"/>
      <c r="Q16" s="993" t="str">
        <f>IFERROR(VLOOKUP(K16,【参考】数式用２!$A$2:$AC$50,MATCH(P16,【参考】数式用２!$C$4:$AC$4,0)+2,0),"")</f>
        <v/>
      </c>
      <c r="R16" s="996" t="s">
        <v>141</v>
      </c>
      <c r="S16" s="984"/>
      <c r="T16" s="987" t="s">
        <v>217</v>
      </c>
      <c r="U16" s="984"/>
      <c r="V16" s="987" t="s">
        <v>218</v>
      </c>
      <c r="W16" s="984"/>
      <c r="X16" s="987" t="s">
        <v>217</v>
      </c>
      <c r="Y16" s="984"/>
      <c r="Z16" s="987" t="s">
        <v>219</v>
      </c>
      <c r="AA16" s="987" t="s">
        <v>72</v>
      </c>
      <c r="AB16" s="987" t="str">
        <f>IF(S16&gt;=1,(W16*12+Y16)-(S16*12+U16)+1,"")</f>
        <v/>
      </c>
      <c r="AC16" s="1011" t="s">
        <v>220</v>
      </c>
      <c r="AD16" s="990" t="str">
        <f>IFERROR(ROUNDDOWN(ROUND(L16*Q16,0),0)*AB16,"")</f>
        <v/>
      </c>
      <c r="AE16" s="1014" t="str">
        <f>IFERROR(ROUNDDOWN(ROUNDDOWN(ROUND(L16*VLOOKUP(K16,【参考】数式用２!$A$2:$AC$50,MATCH("処遇改善加算Ⅳ",【参考】数式用２!$C$4:$O$4,0)+2,0),0),0)*AB16*0.5,0), "")</f>
        <v/>
      </c>
      <c r="AF16" s="999"/>
      <c r="AG16" s="990" t="str">
        <f>IF(AND(AQ16&lt;&gt;"対象外", P16&lt;&gt;""),ROUNDDOWN(ROUND(L16*VLOOKUP(K16,【参考】数式用２!$A$2:$K$50,MATCH("ベア加算あり",【参考】数式用２!$C$4:$K$4,0)+2,0),0),0)*AB16,"")</f>
        <v/>
      </c>
      <c r="AH16" s="1008"/>
      <c r="AI16" s="999"/>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
      </c>
      <c r="AP16" s="983" t="str">
        <f>IF(AND(AE16&lt;&gt;0,AE16&lt;&gt;""),IF(AF16="○","入力済","未入力"),"")</f>
        <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
      </c>
      <c r="AV16" s="742" t="str">
        <f>IF(AND(P16&lt;&gt;"処遇改善加算Ⅲ",P16&lt;&gt;"処遇改善加算Ⅳ", P16&lt;&gt;"", AU16&lt;&gt;"対象外"), 1,"")</f>
        <v/>
      </c>
      <c r="AW16" s="742" t="str">
        <f>IFERROR("_"&amp;VLOOKUP(K16, 【参考】数式用２!$AG$2:$AH$50, 2, FALSE), "")</f>
        <v/>
      </c>
      <c r="AX16" s="1023" t="str">
        <f>IF(AND(P16="処遇改善加算Ⅰ", AL16=""), "未入力","入力済")</f>
        <v>入力済</v>
      </c>
      <c r="AY16" s="1019" t="str">
        <f>G16</f>
        <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
      </c>
      <c r="C20" s="1036"/>
      <c r="D20" s="1036"/>
      <c r="E20" s="1036"/>
      <c r="F20" s="1036"/>
      <c r="G20" s="1036" t="str">
        <f>IF(基本情報入力シート!L41="", "",基本情報入力シート!L41)</f>
        <v/>
      </c>
      <c r="H20" s="1036" t="str">
        <f>IF(基本情報入力シート!Q41="", "",基本情報入力シート!Q41)</f>
        <v/>
      </c>
      <c r="I20" s="1036" t="str">
        <f>IF(基本情報入力シート!V41="", "",基本情報入力シート!V41)</f>
        <v/>
      </c>
      <c r="J20" s="1036" t="str">
        <f>IF(基本情報入力シート!W41="", "",基本情報入力シート!W41)</f>
        <v/>
      </c>
      <c r="K20" s="1036" t="str">
        <f>IF(基本情報入力シート!X41="", "",基本情報入力シート!X41)</f>
        <v/>
      </c>
      <c r="L20" s="1041" t="str">
        <f>IF(基本情報入力シート!AC41=0, "",基本情報入力シート!AC41)</f>
        <v/>
      </c>
      <c r="M20" s="1044"/>
      <c r="N20" s="1029"/>
      <c r="O20" s="1032" t="str">
        <f>IFERROR(VLOOKUP(K20,【参考】数式用２!$A$2:$AD$50,MATCH(N20,【参考】数式用２!$C$4:$AD$4,0)+2,0),"")</f>
        <v/>
      </c>
      <c r="P20" s="980"/>
      <c r="Q20" s="993" t="str">
        <f>IFERROR(VLOOKUP(K20,【参考】数式用２!$A$2:$AC$50,MATCH(P20,【参考】数式用２!$C$4:$AC$4,0)+2,0),"")</f>
        <v/>
      </c>
      <c r="R20" s="996" t="s">
        <v>141</v>
      </c>
      <c r="S20" s="984"/>
      <c r="T20" s="987" t="s">
        <v>217</v>
      </c>
      <c r="U20" s="984"/>
      <c r="V20" s="987" t="s">
        <v>218</v>
      </c>
      <c r="W20" s="984"/>
      <c r="X20" s="987" t="s">
        <v>217</v>
      </c>
      <c r="Y20" s="984"/>
      <c r="Z20" s="987" t="s">
        <v>219</v>
      </c>
      <c r="AA20" s="987" t="s">
        <v>72</v>
      </c>
      <c r="AB20" s="987" t="str">
        <f>IF(S20&gt;=1,(W20*12+Y20)-(S20*12+U20)+1,"")</f>
        <v/>
      </c>
      <c r="AC20" s="1011" t="s">
        <v>220</v>
      </c>
      <c r="AD20" s="990" t="str">
        <f>IFERROR(ROUNDDOWN(ROUND(L20*Q20,0),0)*AB20,"")</f>
        <v/>
      </c>
      <c r="AE20" s="1014" t="str">
        <f>IFERROR(ROUNDDOWN(ROUNDDOWN(ROUND(L20*VLOOKUP(K20,【参考】数式用２!$A$2:$AC$50,MATCH("処遇改善加算Ⅳ",【参考】数式用２!$C$4:$O$4,0)+2,0),0),0)*AB20*0.5,0), "")</f>
        <v/>
      </c>
      <c r="AF20" s="999"/>
      <c r="AG20" s="990" t="str">
        <f>IF(AND(AQ20&lt;&gt;"対象外", P20&lt;&gt;""),ROUNDDOWN(ROUND(L20*VLOOKUP(K20,【参考】数式用２!$A$2:$K$50,MATCH("ベア加算あり",【参考】数式用２!$C$4:$K$4,0)+2,0),0),0)*AB20,"")</f>
        <v/>
      </c>
      <c r="AH20" s="1008"/>
      <c r="AI20" s="999"/>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
      </c>
      <c r="AP20" s="983" t="str">
        <f>IF(AND(AE20&lt;&gt;0,AE20&lt;&gt;""),IF(AF20="○","入力済","未入力"),"")</f>
        <v/>
      </c>
      <c r="AQ20" s="743" t="str">
        <f>IFERROR((VLOOKUP(N20, 【参考】数式用２!$BE$5:$BE$13, 1,FALSE)), "対象外")</f>
        <v>対象外</v>
      </c>
      <c r="AR20" s="742" t="str">
        <f>IF(AG20&lt;&gt;"",IF(AH20="○","入力済","未入力"),"")</f>
        <v/>
      </c>
      <c r="AS20" s="742" t="str">
        <f>IF(AND(P20&lt;&gt;"", AI20=""), "未入力", "入力済")</f>
        <v>入力済</v>
      </c>
      <c r="AT20" s="742" t="str">
        <f>IF(AND(P20&lt;&gt;"", P20&lt;&gt;"処遇改善加算Ⅳ", AJ20=""), "未入力", "入力済")</f>
        <v>入力済</v>
      </c>
      <c r="AU20" s="742" t="str">
        <f>IFERROR(VLOOKUP(K20, 【参考】数式用２!$BB$5:$BC$50, 2, FALSE), "")</f>
        <v/>
      </c>
      <c r="AV20" s="742" t="str">
        <f>IF(AND(P20&lt;&gt;"処遇改善加算Ⅲ",P20&lt;&gt;"処遇改善加算Ⅳ", P20&lt;&gt;"", AU20&lt;&gt;"対象外"), 1,"")</f>
        <v/>
      </c>
      <c r="AW20" s="742" t="str">
        <f>IFERROR("_"&amp;VLOOKUP(K20, 【参考】数式用２!$AG$2:$AH$50, 2, FALSE), "")</f>
        <v/>
      </c>
      <c r="AX20" s="1023" t="str">
        <f>IF(AND(P20="処遇改善加算Ⅰ", AL20=""), "未入力","入力済")</f>
        <v>入力済</v>
      </c>
      <c r="AY20" s="1019" t="str">
        <f>G20</f>
        <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
      </c>
      <c r="C24" s="1036"/>
      <c r="D24" s="1036"/>
      <c r="E24" s="1036"/>
      <c r="F24" s="1036"/>
      <c r="G24" s="1036" t="str">
        <f>IF(基本情報入力シート!L42="", "",基本情報入力シート!L42)</f>
        <v/>
      </c>
      <c r="H24" s="1036" t="str">
        <f>IF(基本情報入力シート!Q42="", "",基本情報入力シート!Q42)</f>
        <v/>
      </c>
      <c r="I24" s="1036" t="str">
        <f>IF(基本情報入力シート!V42="", "",基本情報入力シート!V42)</f>
        <v/>
      </c>
      <c r="J24" s="1036" t="str">
        <f>IF(基本情報入力シート!W42="", "",基本情報入力シート!W42)</f>
        <v/>
      </c>
      <c r="K24" s="1036" t="str">
        <f>IF(基本情報入力シート!X42="", "",基本情報入力シート!X42)</f>
        <v/>
      </c>
      <c r="L24" s="1041" t="str">
        <f>IF(基本情報入力シート!AC42=0, "",基本情報入力シート!AC42)</f>
        <v/>
      </c>
      <c r="M24" s="1044"/>
      <c r="N24" s="1029"/>
      <c r="O24" s="1032" t="str">
        <f>IFERROR(VLOOKUP(K24,【参考】数式用２!$A$2:$AD$50,MATCH(N24,【参考】数式用２!$C$4:$AD$4,0)+2,0),"")</f>
        <v/>
      </c>
      <c r="P24" s="980"/>
      <c r="Q24" s="993" t="str">
        <f>IFERROR(VLOOKUP(K24,【参考】数式用２!$A$2:$AC$50,MATCH(P24,【参考】数式用２!$C$4:$AC$4,0)+2,0),"")</f>
        <v/>
      </c>
      <c r="R24" s="996" t="s">
        <v>141</v>
      </c>
      <c r="S24" s="984"/>
      <c r="T24" s="987" t="s">
        <v>217</v>
      </c>
      <c r="U24" s="984"/>
      <c r="V24" s="987" t="s">
        <v>218</v>
      </c>
      <c r="W24" s="984"/>
      <c r="X24" s="987" t="s">
        <v>217</v>
      </c>
      <c r="Y24" s="984"/>
      <c r="Z24" s="987" t="s">
        <v>219</v>
      </c>
      <c r="AA24" s="987" t="s">
        <v>72</v>
      </c>
      <c r="AB24" s="987" t="str">
        <f>IF(S24&gt;=1,(W24*12+Y24)-(S24*12+U24)+1,"")</f>
        <v/>
      </c>
      <c r="AC24" s="1011" t="s">
        <v>220</v>
      </c>
      <c r="AD24" s="990" t="str">
        <f>IFERROR(ROUNDDOWN(ROUND(L24*Q24,0),0)*AB24,"")</f>
        <v/>
      </c>
      <c r="AE24" s="1014" t="str">
        <f>IFERROR(ROUNDDOWN(ROUNDDOWN(ROUND(L24*VLOOKUP(K24,【参考】数式用２!$A$2:$AC$50,MATCH("処遇改善加算Ⅳ",【参考】数式用２!$C$4:$O$4,0)+2,0),0),0)*AB24*0.5,0), "")</f>
        <v/>
      </c>
      <c r="AF24" s="999"/>
      <c r="AG24" s="990" t="str">
        <f>IF(AND(AQ24&lt;&gt;"対象外", P24&lt;&gt;""),ROUNDDOWN(ROUND(L24*VLOOKUP(K24,【参考】数式用２!$A$2:$K$50,MATCH("ベア加算あり",【参考】数式用２!$C$4:$K$4,0)+2,0),0),0)*AB24,"")</f>
        <v/>
      </c>
      <c r="AH24" s="1008"/>
      <c r="AI24" s="999"/>
      <c r="AJ24" s="999"/>
      <c r="AK24" s="1002"/>
      <c r="AL24" s="1005"/>
      <c r="AM24" s="572" t="str">
        <f t="shared" ref="AM24" si="6">IF(Q24="","",IF(Q24&lt;O24,"！加算の要件上は問題ありませんが、令和６年度末の加算率と比較して、令和７年度の加算率が低くなっています。",""))</f>
        <v/>
      </c>
      <c r="AN24" s="326"/>
      <c r="AO24" s="1019" t="str">
        <f>IF(K24&lt;&gt;"","Q列に色付け","")</f>
        <v/>
      </c>
      <c r="AP24" s="983" t="str">
        <f>IF(AND(AE24&lt;&gt;0,AE24&lt;&gt;""),IF(AF24="○","入力済","未入力"),"")</f>
        <v/>
      </c>
      <c r="AQ24" s="743" t="str">
        <f>IFERROR((VLOOKUP(N24, 【参考】数式用２!$BE$5:$BE$13, 1,FALSE)), "対象外")</f>
        <v>対象外</v>
      </c>
      <c r="AR24" s="742" t="str">
        <f>IF(AG24&lt;&gt;"",IF(AH24="○","入力済","未入力"),"")</f>
        <v/>
      </c>
      <c r="AS24" s="742" t="str">
        <f>IF(AND(P24&lt;&gt;"", AI24=""), "未入力", "入力済")</f>
        <v>入力済</v>
      </c>
      <c r="AT24" s="742" t="str">
        <f>IF(AND(P24&lt;&gt;"", P24&lt;&gt;"処遇改善加算Ⅳ", AJ24=""), "未入力", "入力済")</f>
        <v>入力済</v>
      </c>
      <c r="AU24" s="742" t="str">
        <f>IFERROR(VLOOKUP(K24, 【参考】数式用２!$BB$5:$BC$50, 2, FALSE), "")</f>
        <v/>
      </c>
      <c r="AV24" s="742" t="str">
        <f>IF(AND(P24&lt;&gt;"処遇改善加算Ⅲ",P24&lt;&gt;"処遇改善加算Ⅳ", P24&lt;&gt;"", AU24&lt;&gt;"対象外"), 1,"")</f>
        <v/>
      </c>
      <c r="AW24" s="742" t="str">
        <f>IFERROR("_"&amp;VLOOKUP(K24, 【参考】数式用２!$AG$2:$AH$50, 2, FALSE), "")</f>
        <v/>
      </c>
      <c r="AX24" s="1023" t="str">
        <f>IF(AND(P24="処遇改善加算Ⅰ", AL24=""), "未入力","入力済")</f>
        <v>入力済</v>
      </c>
      <c r="AY24" s="1019" t="str">
        <f>G24</f>
        <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
      </c>
      <c r="C28" s="1036"/>
      <c r="D28" s="1036"/>
      <c r="E28" s="1036"/>
      <c r="F28" s="1036"/>
      <c r="G28" s="1036" t="str">
        <f>IF(基本情報入力シート!L43="", "",基本情報入力シート!L43)</f>
        <v/>
      </c>
      <c r="H28" s="1036" t="str">
        <f>IF(基本情報入力シート!Q43="", "",基本情報入力シート!Q43)</f>
        <v/>
      </c>
      <c r="I28" s="1036" t="str">
        <f>IF(基本情報入力シート!V43="", "",基本情報入力シート!V43)</f>
        <v/>
      </c>
      <c r="J28" s="1036" t="str">
        <f>IF(基本情報入力シート!W43="", "",基本情報入力シート!W43)</f>
        <v/>
      </c>
      <c r="K28" s="1036" t="str">
        <f>IF(基本情報入力シート!X43="", "",基本情報入力シート!X43)</f>
        <v/>
      </c>
      <c r="L28" s="1041" t="str">
        <f>IF(基本情報入力シート!AC43=0, "",基本情報入力シート!AC43)</f>
        <v/>
      </c>
      <c r="M28" s="1044"/>
      <c r="N28" s="1029"/>
      <c r="O28" s="1032" t="str">
        <f>IFERROR(VLOOKUP(K28,【参考】数式用２!$A$2:$AD$50,MATCH(N28,【参考】数式用２!$C$4:$AD$4,0)+2,0),"")</f>
        <v/>
      </c>
      <c r="P28" s="980"/>
      <c r="Q28" s="993" t="str">
        <f>IFERROR(VLOOKUP(K28,【参考】数式用２!$A$2:$AC$50,MATCH(P28,【参考】数式用２!$C$4:$AC$4,0)+2,0),"")</f>
        <v/>
      </c>
      <c r="R28" s="996" t="s">
        <v>141</v>
      </c>
      <c r="S28" s="984"/>
      <c r="T28" s="987" t="s">
        <v>217</v>
      </c>
      <c r="U28" s="984"/>
      <c r="V28" s="987" t="s">
        <v>218</v>
      </c>
      <c r="W28" s="984"/>
      <c r="X28" s="987" t="s">
        <v>217</v>
      </c>
      <c r="Y28" s="984"/>
      <c r="Z28" s="987" t="s">
        <v>219</v>
      </c>
      <c r="AA28" s="987" t="s">
        <v>72</v>
      </c>
      <c r="AB28" s="987" t="str">
        <f>IF(S28&gt;=1,(W28*12+Y28)-(S28*12+U28)+1,"")</f>
        <v/>
      </c>
      <c r="AC28" s="1011" t="s">
        <v>220</v>
      </c>
      <c r="AD28" s="990" t="str">
        <f>IFERROR(ROUNDDOWN(ROUND(L28*Q28,0),0)*AB28,"")</f>
        <v/>
      </c>
      <c r="AE28" s="1014" t="str">
        <f>IFERROR(ROUNDDOWN(ROUNDDOWN(ROUND(L28*VLOOKUP(K28,【参考】数式用２!$A$2:$AC$50,MATCH("処遇改善加算Ⅳ",【参考】数式用２!$C$4:$O$4,0)+2,0),0),0)*AB28*0.5,0), "")</f>
        <v/>
      </c>
      <c r="AF28" s="999"/>
      <c r="AG28" s="990" t="str">
        <f>IF(AND(AQ28&lt;&gt;"対象外", P28&lt;&gt;""),ROUNDDOWN(ROUND(L28*VLOOKUP(K28,【参考】数式用２!$A$2:$K$50,MATCH("ベア加算あり",【参考】数式用２!$C$4:$K$4,0)+2,0),0),0)*AB28,"")</f>
        <v/>
      </c>
      <c r="AH28" s="1008"/>
      <c r="AI28" s="999"/>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
      </c>
      <c r="AP28" s="983" t="str">
        <f>IF(AND(AE28&lt;&gt;0,AE28&lt;&gt;""),IF(AF28="○","入力済","未入力"),"")</f>
        <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
      </c>
      <c r="AV28" s="742" t="str">
        <f>IF(AND(P28&lt;&gt;"処遇改善加算Ⅲ",P28&lt;&gt;"処遇改善加算Ⅳ", P28&lt;&gt;"", AU28&lt;&gt;"対象外"), 1,"")</f>
        <v/>
      </c>
      <c r="AW28" s="742" t="str">
        <f>IFERROR("_"&amp;VLOOKUP(K28, 【参考】数式用２!$AG$2:$AH$50, 2, FALSE), "")</f>
        <v/>
      </c>
      <c r="AX28" s="1023" t="str">
        <f>IF(AND(P28="処遇改善加算Ⅰ", AL28=""), "未入力","入力済")</f>
        <v>入力済</v>
      </c>
      <c r="AY28" s="1019" t="str">
        <f>G28</f>
        <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
      </c>
      <c r="C32" s="1125"/>
      <c r="D32" s="1125"/>
      <c r="E32" s="1125"/>
      <c r="F32" s="1125"/>
      <c r="G32" s="1125" t="str">
        <f>IF(基本情報入力シート!L44="", "",基本情報入力シート!L44)</f>
        <v/>
      </c>
      <c r="H32" s="1125" t="str">
        <f>IF(基本情報入力シート!Q44="", "",基本情報入力シート!Q44)</f>
        <v/>
      </c>
      <c r="I32" s="1125" t="str">
        <f>IF(基本情報入力シート!V44="", "",基本情報入力シート!V44)</f>
        <v/>
      </c>
      <c r="J32" s="1125" t="str">
        <f>IF(基本情報入力シート!W44="", "",基本情報入力シート!W44)</f>
        <v/>
      </c>
      <c r="K32" s="1125" t="str">
        <f>IF(基本情報入力シート!X44="", "",基本情報入力シート!X44)</f>
        <v/>
      </c>
      <c r="L32" s="1041" t="str">
        <f>IF(基本情報入力シート!AC44=0, "",基本情報入力シート!AC44)</f>
        <v/>
      </c>
      <c r="M32" s="1044"/>
      <c r="N32" s="1029"/>
      <c r="O32" s="1032" t="str">
        <f>IFERROR(VLOOKUP(K32,【参考】数式用２!$A$2:$AD$50,MATCH(N32,【参考】数式用２!$C$4:$AD$4,0)+2,0),"")</f>
        <v/>
      </c>
      <c r="P32" s="980"/>
      <c r="Q32" s="993" t="str">
        <f>IFERROR(VLOOKUP(K32,【参考】数式用２!$A$2:$AC$50,MATCH(P32,【参考】数式用２!$C$4:$AC$4,0)+2,0),"")</f>
        <v/>
      </c>
      <c r="R32" s="996" t="s">
        <v>141</v>
      </c>
      <c r="S32" s="984"/>
      <c r="T32" s="987" t="s">
        <v>217</v>
      </c>
      <c r="U32" s="984"/>
      <c r="V32" s="987" t="s">
        <v>218</v>
      </c>
      <c r="W32" s="984"/>
      <c r="X32" s="987" t="s">
        <v>217</v>
      </c>
      <c r="Y32" s="984"/>
      <c r="Z32" s="987" t="s">
        <v>219</v>
      </c>
      <c r="AA32" s="987" t="s">
        <v>72</v>
      </c>
      <c r="AB32" s="987" t="str">
        <f>IF(S32&gt;=1,(W32*12+Y32)-(S32*12+U32)+1,"")</f>
        <v/>
      </c>
      <c r="AC32" s="1011" t="s">
        <v>220</v>
      </c>
      <c r="AD32" s="990" t="str">
        <f>IFERROR(ROUNDDOWN(ROUND(L32*Q32,0),0)*AB32,"")</f>
        <v/>
      </c>
      <c r="AE32" s="1014" t="str">
        <f>IFERROR(ROUNDDOWN(ROUNDDOWN(ROUND(L32*VLOOKUP(K32,【参考】数式用２!$A$2:$AC$50,MATCH("処遇改善加算Ⅳ",【参考】数式用２!$C$4:$O$4,0)+2,0),0),0)*AB32*0.5,0), "")</f>
        <v/>
      </c>
      <c r="AF32" s="999"/>
      <c r="AG32" s="990" t="str">
        <f>IF(AND(AQ32&lt;&gt;"対象外", P32&lt;&gt;""),ROUNDDOWN(ROUND(L32*VLOOKUP(K32,【参考】数式用２!$A$2:$K$50,MATCH("ベア加算あり",【参考】数式用２!$C$4:$K$4,0)+2,0),0),0)*AB32,"")</f>
        <v/>
      </c>
      <c r="AH32" s="1008"/>
      <c r="AI32" s="999"/>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
      </c>
      <c r="AP32" s="983" t="str">
        <f>IF(AND(AE32&lt;&gt;0,AE32&lt;&gt;""),IF(AF32="○","入力済","未入力"),"")</f>
        <v/>
      </c>
      <c r="AQ32" s="743" t="str">
        <f>IFERROR((VLOOKUP(N32, 【参考】数式用２!$BE$5:$BE$13, 1,FALSE)), "対象外")</f>
        <v>対象外</v>
      </c>
      <c r="AR32" s="742" t="str">
        <f>IF(AG32&lt;&gt;"",IF(AH32="○","入力済","未入力"),"")</f>
        <v/>
      </c>
      <c r="AS32" s="742" t="str">
        <f>IF(AND(P32&lt;&gt;"", AI32=""), "未入力", "入力済")</f>
        <v>入力済</v>
      </c>
      <c r="AT32" s="742" t="str">
        <f>IF(AND(P32&lt;&gt;"", P32&lt;&gt;"処遇改善加算Ⅳ", AJ32=""), "未入力", "入力済")</f>
        <v>入力済</v>
      </c>
      <c r="AU32" s="742" t="str">
        <f>IFERROR(VLOOKUP(K32, 【参考】数式用２!$BB$5:$BC$50, 2, FALSE), "")</f>
        <v/>
      </c>
      <c r="AV32" s="742" t="str">
        <f>IF(AND(P32&lt;&gt;"処遇改善加算Ⅲ",P32&lt;&gt;"処遇改善加算Ⅳ", P32&lt;&gt;"", AU32&lt;&gt;"対象外"), 1,"")</f>
        <v/>
      </c>
      <c r="AW32" s="742" t="str">
        <f>IFERROR("_"&amp;VLOOKUP(K32, 【参考】数式用２!$AG$2:$AH$50, 2, FALSE), "")</f>
        <v/>
      </c>
      <c r="AX32" s="1023" t="str">
        <f>IF(AND(P32="処遇改善加算Ⅰ", AL32=""), "未入力","入力済")</f>
        <v>入力済</v>
      </c>
      <c r="AY32" s="1019" t="str">
        <f>G32</f>
        <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
      </c>
      <c r="AZ2" s="742"/>
      <c r="BA2" s="742"/>
      <c r="BB2" s="742"/>
      <c r="BC2" s="74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
      </c>
      <c r="L11" s="1222"/>
      <c r="M11" s="1222"/>
      <c r="N11" s="1222"/>
      <c r="O11" s="1222"/>
      <c r="P11" s="1222"/>
      <c r="Q11" s="1222"/>
      <c r="R11" s="1222"/>
      <c r="S11" s="1222"/>
      <c r="T11" s="1223"/>
      <c r="U11" s="1212" t="s">
        <v>27</v>
      </c>
      <c r="V11" s="1213"/>
      <c r="W11" s="1213"/>
      <c r="X11" s="1214"/>
      <c r="Y11" s="1221" t="str">
        <f>IF(基本情報入力シート!L32="","",基本情報入力シート!L32)</f>
        <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c r="B15" s="1185" t="s">
        <v>2327</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 customHeight="1" thickBot="1">
      <c r="A21" s="1240" t="s">
        <v>246</v>
      </c>
      <c r="B21" s="1241"/>
      <c r="C21" s="1241"/>
      <c r="D21" s="1241"/>
      <c r="E21" s="1241"/>
      <c r="F21" s="1241"/>
      <c r="G21" s="1241"/>
      <c r="H21" s="1241"/>
      <c r="I21" s="1241"/>
      <c r="J21" s="1241"/>
      <c r="K21" s="1241"/>
      <c r="L21" s="1241"/>
      <c r="M21" s="1245"/>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8.2" customHeight="1">
      <c r="A22" s="808" t="s">
        <v>2328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c r="B33" s="1180" t="s">
        <v>2326</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7" t="s">
        <v>2325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c r="H43" s="1232"/>
      <c r="I43" s="32" t="s">
        <v>143</v>
      </c>
      <c r="J43" s="1231"/>
      <c r="K43" s="1232"/>
      <c r="L43" s="32" t="s">
        <v>144</v>
      </c>
      <c r="M43" s="27"/>
      <c r="N43" s="893" t="s">
        <v>42</v>
      </c>
      <c r="O43" s="893"/>
      <c r="P43" s="893"/>
      <c r="Q43" s="1172" t="str">
        <f>IF(G5="","",G5)</f>
        <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
      </c>
      <c r="T44" s="1162"/>
      <c r="U44" s="1162"/>
      <c r="V44" s="1162"/>
      <c r="W44" s="1162"/>
      <c r="X44" s="800"/>
      <c r="Y44" s="800"/>
      <c r="Z44" s="1162" t="str">
        <f>IF(基本情報入力シート!L27="", "", 基本情報入力シート!L27)</f>
        <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
      </c>
      <c r="AI2" s="742"/>
      <c r="AJ2" s="742"/>
      <c r="AK2" s="742"/>
      <c r="AL2" s="742"/>
    </row>
    <row r="3" spans="1:38" ht="31.2" customHeight="1" thickBot="1">
      <c r="A3" s="1273" t="s">
        <v>42</v>
      </c>
      <c r="B3" s="1274"/>
      <c r="C3" s="1275" t="str">
        <f>IF(基本情報入力シート!L22="", "", 基本情報入力シート!L22)</f>
        <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5" t="str">
        <f t="shared" si="2"/>
        <v/>
      </c>
      <c r="V13" s="1125"/>
      <c r="W13" s="1125"/>
      <c r="X13" s="1125"/>
      <c r="Y13" s="1125"/>
      <c r="Z13" s="1125"/>
      <c r="AA13" s="1125"/>
      <c r="AB13" s="1125"/>
      <c r="AC13" s="1125"/>
      <c r="AD13" s="1125"/>
      <c r="AE13" s="112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5" t="str">
        <f t="shared" si="2"/>
        <v/>
      </c>
      <c r="V14" s="1125"/>
      <c r="W14" s="1125"/>
      <c r="X14" s="1125"/>
      <c r="Y14" s="1125"/>
      <c r="Z14" s="1125"/>
      <c r="AA14" s="1125"/>
      <c r="AB14" s="1125"/>
      <c r="AC14" s="1125"/>
      <c r="AD14" s="1125"/>
      <c r="AE14" s="112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5" t="str">
        <f t="shared" si="2"/>
        <v/>
      </c>
      <c r="V15" s="1125"/>
      <c r="W15" s="1125"/>
      <c r="X15" s="1125"/>
      <c r="Y15" s="1125"/>
      <c r="Z15" s="1125"/>
      <c r="AA15" s="1125"/>
      <c r="AB15" s="1125"/>
      <c r="AC15" s="1125"/>
      <c r="AD15" s="1125"/>
      <c r="AE15" s="112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5" t="str">
        <f t="shared" si="2"/>
        <v/>
      </c>
      <c r="V16" s="1125"/>
      <c r="W16" s="1125"/>
      <c r="X16" s="1125"/>
      <c r="Y16" s="1125"/>
      <c r="Z16" s="1125"/>
      <c r="AA16" s="1125"/>
      <c r="AB16" s="1125"/>
      <c r="AC16" s="1125"/>
      <c r="AD16" s="1125"/>
      <c r="AE16" s="112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179</vt:i4>
      </vt:variant>
    </vt:vector>
  </HeadingPairs>
  <TitlesOfParts>
    <vt:vector baseType="lpstr" size="187">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